
<file path=[Content_Types].xml><?xml version="1.0" encoding="utf-8"?>
<Types xmlns="http://schemas.openxmlformats.org/package/2006/content-types"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comments2.xml" ContentType="application/vnd.openxmlformats-officedocument.spreadsheetml.comments+xml"/>
  <Override PartName="/xl/drawings/drawing29.xml" ContentType="application/vnd.openxmlformats-officedocument.drawing+xml"/>
  <Override PartName="/xl/drawings/drawing27.xml" ContentType="application/vnd.openxmlformats-officedocument.drawing+xml"/>
  <Override PartName="/xl/drawings/drawing25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drawings/drawing17.xml" ContentType="application/vnd.openxmlformats-officedocument.drawing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drawings/drawing23.xml" ContentType="application/vnd.openxmlformats-officedocument.drawing+xml"/>
  <Override PartName="/xl/worksheets/sheet18.xml" ContentType="application/vnd.openxmlformats-officedocument.spreadsheetml.worksheet+xml"/>
  <Default Extension="xml" ContentType="application/xml"/>
  <Override PartName="/xl/drawings/drawing30.xml" ContentType="application/vnd.openxmlformats-officedocument.drawing+xml"/>
  <Override PartName="/xl/worksheets/sheet8.xml" ContentType="application/vnd.openxmlformats-officedocument.spreadsheetml.worksheet+xml"/>
  <Override PartName="/xl/drawings/drawing28.xml" ContentType="application/vnd.openxmlformats-officedocument.drawing+xml"/>
  <Override PartName="/xl/drawings/drawing11.xml" ContentType="application/vnd.openxmlformats-officedocument.drawing+xml"/>
  <Override PartName="/xl/worksheets/sheet6.xml" ContentType="application/vnd.openxmlformats-officedocument.spreadsheetml.worksheet+xml"/>
  <Override PartName="/xl/worksheets/sheet23.xml" ContentType="application/vnd.openxmlformats-officedocument.spreadsheetml.worksheet+xml"/>
  <Override PartName="/xl/comments1.xml" ContentType="application/vnd.openxmlformats-officedocument.spreadsheetml.comments+xml"/>
  <Override PartName="/xl/worksheets/sheet11.xml" ContentType="application/vnd.openxmlformats-officedocument.spreadsheetml.worksheet+xml"/>
  <Override PartName="/xl/drawings/drawing19.xml" ContentType="application/vnd.openxmlformats-officedocument.drawing+xml"/>
  <Override PartName="/xl/styles.xml" ContentType="application/vnd.openxmlformats-officedocument.spreadsheetml.styles+xml"/>
  <Override PartName="/xl/drawings/drawing32.xml" ContentType="application/vnd.openxmlformats-officedocument.drawing+xml"/>
  <Override PartName="/xl/worksheets/sheet1.xml" ContentType="application/vnd.openxmlformats-officedocument.spreadsheetml.worksheet+xml"/>
  <Override PartName="/xl/worksheets/sheet31.xml" ContentType="application/vnd.openxmlformats-officedocument.spreadsheetml.worksheet+xml"/>
  <Override PartName="/xl/worksheets/sheet2.xml" ContentType="application/vnd.openxmlformats-officedocument.spreadsheetml.worksheet+xml"/>
  <Override PartName="/xl/worksheets/sheet2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drawings/drawing3.xml" ContentType="application/vnd.openxmlformats-officedocument.drawing+xml"/>
  <Override PartName="/xl/drawings/drawing26.xml" ContentType="application/vnd.openxmlformats-officedocument.drawing+xml"/>
  <Override PartName="/xl/drawings/drawing24.xml" ContentType="application/vnd.openxmlformats-officedocument.drawing+xml"/>
  <Override PartName="/xl/worksheets/sheet15.xml" ContentType="application/vnd.openxmlformats-officedocument.spreadsheetml.worksheet+xml"/>
  <Default Extension="vml" ContentType="application/vnd.openxmlformats-officedocument.vmlDrawing"/>
  <Override PartName="/xl/drawings/drawing2.xml" ContentType="application/vnd.openxmlformats-officedocument.drawing+xml"/>
  <Default Extension="png" ContentType="image/png"/>
  <Override PartName="/xl/drawings/drawing20.xml" ContentType="application/vnd.openxmlformats-officedocument.drawing+xml"/>
  <Override PartName="/xl/drawings/drawing9.xml" ContentType="application/vnd.openxmlformats-officedocument.drawing+xml"/>
  <Override PartName="/xl/drawings/drawing14.xml" ContentType="application/vnd.openxmlformats-officedocument.drawing+xml"/>
  <Override PartName="/xl/worksheets/sheet16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9.xml" ContentType="application/vnd.openxmlformats-officedocument.spreadsheetml.worksheet+xml"/>
  <Override PartName="/docProps/core.xml" ContentType="application/vnd.openxmlformats-package.core-propertie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worksheets/sheet32.xml" ContentType="application/vnd.openxmlformats-officedocument.spreadsheetml.worksheet+xml"/>
  <Override PartName="/xl/drawings/drawing4.xml" ContentType="application/vnd.openxmlformats-officedocument.drawing+xml"/>
  <Override PartName="/xl/drawings/drawing16.xml" ContentType="application/vnd.openxmlformats-officedocument.drawing+xml"/>
  <Override PartName="/xl/drawings/drawing21.xml" ContentType="application/vnd.openxmlformats-officedocument.drawing+xml"/>
  <Default Extension="rels" ContentType="application/vnd.openxmlformats-package.relationships+xml"/>
  <Override PartName="/xl/drawings/drawing1.xml" ContentType="application/vnd.openxmlformats-officedocument.drawing+xml"/>
  <Override PartName="/xl/worksheets/sheet2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drawings/drawing31.xml" ContentType="application/vnd.openxmlformats-officedocument.drawing+xml"/>
  <Default Extension="pdf" ContentType="application/pdf"/>
  <Override PartName="/xl/worksheets/sheet30.xml" ContentType="application/vnd.openxmlformats-officedocument.spreadsheetml.worksheet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worksheets/sheet1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18800" windowHeight="13480" tabRatio="677"/>
  </bookViews>
  <sheets>
    <sheet name="Regular Season" sheetId="4" r:id="rId1"/>
    <sheet name="Playoffs" sheetId="40" r:id="rId2"/>
    <sheet name="Overall" sheetId="41" r:id="rId3"/>
    <sheet name="2" sheetId="30" r:id="rId4"/>
    <sheet name="4" sheetId="5" r:id="rId5"/>
    <sheet name="5" sheetId="6" r:id="rId6"/>
    <sheet name="7" sheetId="18" r:id="rId7"/>
    <sheet name="8" sheetId="17" r:id="rId8"/>
    <sheet name="12" sheetId="28" r:id="rId9"/>
    <sheet name="6" sheetId="7" r:id="rId10"/>
    <sheet name="14" sheetId="32" r:id="rId11"/>
    <sheet name="15" sheetId="20" r:id="rId12"/>
    <sheet name="17" sheetId="39" r:id="rId13"/>
    <sheet name="18" sheetId="15" r:id="rId14"/>
    <sheet name="22" sheetId="33" r:id="rId15"/>
    <sheet name="23" sheetId="26" r:id="rId16"/>
    <sheet name="25" sheetId="14" r:id="rId17"/>
    <sheet name="27" sheetId="11" r:id="rId18"/>
    <sheet name="46" sheetId="13" r:id="rId19"/>
    <sheet name="47" sheetId="27" r:id="rId20"/>
    <sheet name="48" sheetId="10" r:id="rId21"/>
    <sheet name="50" sheetId="12" r:id="rId22"/>
    <sheet name="51" sheetId="31" r:id="rId23"/>
    <sheet name="x-14" sheetId="24" r:id="rId24"/>
    <sheet name="x-21" sheetId="9" r:id="rId25"/>
    <sheet name="x-27" sheetId="8" r:id="rId26"/>
    <sheet name="x8" sheetId="36" r:id="rId27"/>
    <sheet name="x9" sheetId="35" r:id="rId28"/>
    <sheet name="24" sheetId="22" r:id="rId29"/>
    <sheet name="36" sheetId="21" r:id="rId30"/>
    <sheet name="39" sheetId="37" r:id="rId31"/>
    <sheet name="xG2" sheetId="38" r:id="rId32"/>
  </sheets>
  <definedNames>
    <definedName name="_xlnm.Print_Area" localSheetId="8">'12'!$A$1:$AE$44</definedName>
    <definedName name="_xlnm.Print_Area" localSheetId="10">'14'!$A$1:$AE$44</definedName>
    <definedName name="_xlnm.Print_Area" localSheetId="11">'15'!$A$1:$AE$44</definedName>
    <definedName name="_xlnm.Print_Area" localSheetId="12">'17'!$A$1:$AE$44</definedName>
    <definedName name="_xlnm.Print_Area" localSheetId="13">'18'!$A$1:$AE$44</definedName>
    <definedName name="_xlnm.Print_Area" localSheetId="3">'2'!$A$1:$AE$45</definedName>
    <definedName name="_xlnm.Print_Area" localSheetId="14">'22'!$A$1:$AE$44</definedName>
    <definedName name="_xlnm.Print_Area" localSheetId="15">'23'!$A$1:$AE$44</definedName>
    <definedName name="_xlnm.Print_Area" localSheetId="28">'24'!$A$1:$AB$44</definedName>
    <definedName name="_xlnm.Print_Area" localSheetId="16">'25'!$A$1:$AE$44</definedName>
    <definedName name="_xlnm.Print_Area" localSheetId="17">'27'!$A$1:$AE$44</definedName>
    <definedName name="_xlnm.Print_Area" localSheetId="29">'36'!$A$1:$AB$44</definedName>
    <definedName name="_xlnm.Print_Area" localSheetId="30">'39'!$A$1:$AB$44</definedName>
    <definedName name="_xlnm.Print_Area" localSheetId="4">'4'!$A$1:$AE$44</definedName>
    <definedName name="_xlnm.Print_Area" localSheetId="18">'46'!$A$1:$AE$44</definedName>
    <definedName name="_xlnm.Print_Area" localSheetId="19">'47'!$A$1:$AE$44</definedName>
    <definedName name="_xlnm.Print_Area" localSheetId="20">'48'!$A$1:$AE$44</definedName>
    <definedName name="_xlnm.Print_Area" localSheetId="5">'5'!$A$1:$AE$44</definedName>
    <definedName name="_xlnm.Print_Area" localSheetId="21">'50'!$A$1:$AE$44</definedName>
    <definedName name="_xlnm.Print_Area" localSheetId="22">'51'!$A$1:$AE$44</definedName>
    <definedName name="_xlnm.Print_Area" localSheetId="9">'6'!$A$1:$AE$44</definedName>
    <definedName name="_xlnm.Print_Area" localSheetId="6">'7'!$A$1:$AE$44</definedName>
    <definedName name="_xlnm.Print_Area" localSheetId="7">'8'!$A$1:$AE$44</definedName>
    <definedName name="_xlnm.Print_Area" localSheetId="2">Overall!$A$1:$AJ$43</definedName>
    <definedName name="_xlnm.Print_Area" localSheetId="1">Playoffs!$A$1:$AJ$43</definedName>
    <definedName name="_xlnm.Print_Area" localSheetId="0">'Regular Season'!$A$1:$AJ$43</definedName>
    <definedName name="_xlnm.Print_Area" localSheetId="23">'x-14'!$A$1:$AE$44</definedName>
    <definedName name="_xlnm.Print_Area" localSheetId="24">'x-21'!$A$1:$AE$44</definedName>
    <definedName name="_xlnm.Print_Area" localSheetId="25">'x-27'!$A$1:$AE$44</definedName>
    <definedName name="_xlnm.Print_Area" localSheetId="26">'x8'!$A$1:$AE$44</definedName>
    <definedName name="_xlnm.Print_Area" localSheetId="27">'x9'!$A$1:$AE$44</definedName>
    <definedName name="_xlnm.Print_Area" localSheetId="31">'xG2'!$A$1:$AB$43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8" i="28"/>
  <c r="F9"/>
  <c r="F10"/>
  <c r="U40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U44"/>
  <c r="T32"/>
  <c r="T42"/>
  <c r="T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7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U40" i="32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32"/>
  <c r="T42"/>
  <c r="T44"/>
  <c r="U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30"/>
  <c r="I32"/>
  <c r="I34"/>
  <c r="I35"/>
  <c r="I36"/>
  <c r="I42"/>
  <c r="I44"/>
  <c r="H32"/>
  <c r="H42"/>
  <c r="H44"/>
  <c r="F7"/>
  <c r="F8"/>
  <c r="F9"/>
  <c r="F10"/>
  <c r="F11"/>
  <c r="F12"/>
  <c r="F13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C29"/>
  <c r="B29"/>
  <c r="A29"/>
  <c r="U28"/>
  <c r="C28"/>
  <c r="B28"/>
  <c r="A28"/>
  <c r="U27"/>
  <c r="C27"/>
  <c r="B27"/>
  <c r="A27"/>
  <c r="U26"/>
  <c r="C26"/>
  <c r="B26"/>
  <c r="A26"/>
  <c r="U25"/>
  <c r="C25"/>
  <c r="B25"/>
  <c r="A25"/>
  <c r="U24"/>
  <c r="C24"/>
  <c r="B24"/>
  <c r="A24"/>
  <c r="U23"/>
  <c r="C23"/>
  <c r="B23"/>
  <c r="A23"/>
  <c r="U22"/>
  <c r="C22"/>
  <c r="B22"/>
  <c r="A22"/>
  <c r="U21"/>
  <c r="C21"/>
  <c r="B21"/>
  <c r="A21"/>
  <c r="U20"/>
  <c r="C20"/>
  <c r="B20"/>
  <c r="A20"/>
  <c r="U19"/>
  <c r="C19"/>
  <c r="B19"/>
  <c r="A19"/>
  <c r="U18"/>
  <c r="C18"/>
  <c r="B18"/>
  <c r="A18"/>
  <c r="U17"/>
  <c r="C17"/>
  <c r="B17"/>
  <c r="A17"/>
  <c r="U16"/>
  <c r="C16"/>
  <c r="B16"/>
  <c r="A16"/>
  <c r="U15"/>
  <c r="C15"/>
  <c r="B15"/>
  <c r="A15"/>
  <c r="U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U40" i="20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42"/>
  <c r="T32"/>
  <c r="T44"/>
  <c r="U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U40" i="39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32"/>
  <c r="T42"/>
  <c r="T44"/>
  <c r="U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U40" i="15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42"/>
  <c r="T32"/>
  <c r="T44"/>
  <c r="U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F9" i="30"/>
  <c r="F10"/>
  <c r="F7"/>
  <c r="F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E33"/>
  <c r="I30"/>
  <c r="Q30"/>
  <c r="U30"/>
  <c r="K33"/>
  <c r="K43"/>
  <c r="K45"/>
  <c r="U41"/>
  <c r="Q41"/>
  <c r="I41"/>
  <c r="U40"/>
  <c r="Q40"/>
  <c r="I40"/>
  <c r="U39"/>
  <c r="Q39"/>
  <c r="I39"/>
  <c r="U38"/>
  <c r="Q38"/>
  <c r="I38"/>
  <c r="U37"/>
  <c r="Q37"/>
  <c r="I37"/>
  <c r="U36"/>
  <c r="Q36"/>
  <c r="I36"/>
  <c r="U35"/>
  <c r="Q35"/>
  <c r="I35"/>
  <c r="U31"/>
  <c r="Q31"/>
  <c r="I31"/>
  <c r="U29"/>
  <c r="Q29"/>
  <c r="I29"/>
  <c r="U28"/>
  <c r="Q28"/>
  <c r="I28"/>
  <c r="U27"/>
  <c r="Q27"/>
  <c r="I27"/>
  <c r="U26"/>
  <c r="Q26"/>
  <c r="I26"/>
  <c r="U25"/>
  <c r="Q25"/>
  <c r="I25"/>
  <c r="U24"/>
  <c r="Q24"/>
  <c r="I24"/>
  <c r="U23"/>
  <c r="Q23"/>
  <c r="I23"/>
  <c r="U22"/>
  <c r="Q22"/>
  <c r="I22"/>
  <c r="U21"/>
  <c r="Q21"/>
  <c r="I21"/>
  <c r="U20"/>
  <c r="Q20"/>
  <c r="I20"/>
  <c r="U19"/>
  <c r="Q19"/>
  <c r="I19"/>
  <c r="U18"/>
  <c r="Q18"/>
  <c r="I18"/>
  <c r="U17"/>
  <c r="Q17"/>
  <c r="I17"/>
  <c r="U16"/>
  <c r="Q16"/>
  <c r="I16"/>
  <c r="U15"/>
  <c r="Q15"/>
  <c r="I15"/>
  <c r="U14"/>
  <c r="Q14"/>
  <c r="I14"/>
  <c r="U13"/>
  <c r="Q13"/>
  <c r="I13"/>
  <c r="U12"/>
  <c r="Q12"/>
  <c r="I12"/>
  <c r="U11"/>
  <c r="Q11"/>
  <c r="I11"/>
  <c r="U10"/>
  <c r="Q10"/>
  <c r="I10"/>
  <c r="U9"/>
  <c r="Q9"/>
  <c r="I9"/>
  <c r="U8"/>
  <c r="Q8"/>
  <c r="I8"/>
  <c r="U7"/>
  <c r="Q7"/>
  <c r="I7"/>
  <c r="F36"/>
  <c r="M2"/>
  <c r="F38"/>
  <c r="F39"/>
  <c r="F40"/>
  <c r="F41"/>
  <c r="S33"/>
  <c r="T33"/>
  <c r="U33"/>
  <c r="S43"/>
  <c r="U43"/>
  <c r="S45"/>
  <c r="T43"/>
  <c r="T45"/>
  <c r="F35"/>
  <c r="F37"/>
  <c r="E43"/>
  <c r="E45"/>
  <c r="G33"/>
  <c r="G43"/>
  <c r="G45"/>
  <c r="P33"/>
  <c r="P43"/>
  <c r="P45"/>
  <c r="Q45"/>
  <c r="Q43"/>
  <c r="Q33"/>
  <c r="U45"/>
  <c r="AE33"/>
  <c r="AE43"/>
  <c r="AE45"/>
  <c r="AD33"/>
  <c r="AD43"/>
  <c r="AD45"/>
  <c r="AC33"/>
  <c r="AC43"/>
  <c r="AC45"/>
  <c r="AA33"/>
  <c r="AA43"/>
  <c r="AA45"/>
  <c r="Z33"/>
  <c r="Z43"/>
  <c r="Z45"/>
  <c r="X33"/>
  <c r="X43"/>
  <c r="X45"/>
  <c r="W33"/>
  <c r="W43"/>
  <c r="W45"/>
  <c r="N33"/>
  <c r="N43"/>
  <c r="N45"/>
  <c r="M33"/>
  <c r="M43"/>
  <c r="M45"/>
  <c r="I33"/>
  <c r="I43"/>
  <c r="I45"/>
  <c r="H33"/>
  <c r="H43"/>
  <c r="H45"/>
  <c r="U40" i="33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42"/>
  <c r="T32"/>
  <c r="T44"/>
  <c r="U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U40" i="26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42"/>
  <c r="T32"/>
  <c r="T44"/>
  <c r="U44"/>
  <c r="P32"/>
  <c r="P42"/>
  <c r="P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G32"/>
  <c r="G42"/>
  <c r="G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AB24" i="22"/>
  <c r="F24"/>
  <c r="P24"/>
  <c r="K24"/>
  <c r="L24"/>
  <c r="I24"/>
  <c r="AB21"/>
  <c r="F21"/>
  <c r="P21"/>
  <c r="K21"/>
  <c r="L21"/>
  <c r="I21"/>
  <c r="AB13"/>
  <c r="F13"/>
  <c r="P13"/>
  <c r="K13"/>
  <c r="L13"/>
  <c r="I13"/>
  <c r="AB11"/>
  <c r="F11"/>
  <c r="P11"/>
  <c r="K11"/>
  <c r="L11"/>
  <c r="I11"/>
  <c r="AB9"/>
  <c r="F9"/>
  <c r="P9"/>
  <c r="K9"/>
  <c r="L9"/>
  <c r="I9"/>
  <c r="AB12"/>
  <c r="F12"/>
  <c r="P12"/>
  <c r="K12"/>
  <c r="L12"/>
  <c r="I12"/>
  <c r="K36"/>
  <c r="F35"/>
  <c r="F34"/>
  <c r="P34"/>
  <c r="P35"/>
  <c r="F36"/>
  <c r="P36"/>
  <c r="F37"/>
  <c r="P37"/>
  <c r="F38"/>
  <c r="P38"/>
  <c r="F39"/>
  <c r="P39"/>
  <c r="F40"/>
  <c r="P40"/>
  <c r="P42"/>
  <c r="H42"/>
  <c r="G42"/>
  <c r="I42"/>
  <c r="AB35"/>
  <c r="L35"/>
  <c r="K35"/>
  <c r="I35"/>
  <c r="AB34"/>
  <c r="L34"/>
  <c r="K34"/>
  <c r="I34"/>
  <c r="AD35"/>
  <c r="C35"/>
  <c r="B35"/>
  <c r="A35"/>
  <c r="AB30"/>
  <c r="AB29"/>
  <c r="AB28"/>
  <c r="AB27"/>
  <c r="AB26"/>
  <c r="AB25"/>
  <c r="AB23"/>
  <c r="AB22"/>
  <c r="AB20"/>
  <c r="AB19"/>
  <c r="AB18"/>
  <c r="AB17"/>
  <c r="AB16"/>
  <c r="AB15"/>
  <c r="AB14"/>
  <c r="AB10"/>
  <c r="AB8"/>
  <c r="K10"/>
  <c r="AB40"/>
  <c r="AB39"/>
  <c r="AB38"/>
  <c r="AB37"/>
  <c r="AB36"/>
  <c r="F8"/>
  <c r="P8"/>
  <c r="I37"/>
  <c r="F14"/>
  <c r="P14"/>
  <c r="I14"/>
  <c r="C36"/>
  <c r="C34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A24"/>
  <c r="A23"/>
  <c r="A20"/>
  <c r="A22"/>
  <c r="A21"/>
  <c r="A19"/>
  <c r="A18"/>
  <c r="A17"/>
  <c r="A16"/>
  <c r="A15"/>
  <c r="A14"/>
  <c r="A7"/>
  <c r="AD17"/>
  <c r="F17"/>
  <c r="P17"/>
  <c r="K17"/>
  <c r="L17"/>
  <c r="I17"/>
  <c r="B17"/>
  <c r="AD16"/>
  <c r="F16"/>
  <c r="P16"/>
  <c r="K16"/>
  <c r="L16"/>
  <c r="I16"/>
  <c r="B16"/>
  <c r="AD15"/>
  <c r="F15"/>
  <c r="P15"/>
  <c r="K15"/>
  <c r="L15"/>
  <c r="I15"/>
  <c r="B15"/>
  <c r="AD14"/>
  <c r="K14"/>
  <c r="L14"/>
  <c r="B14"/>
  <c r="F29"/>
  <c r="F7"/>
  <c r="F10"/>
  <c r="F18"/>
  <c r="F19"/>
  <c r="F20"/>
  <c r="F22"/>
  <c r="F23"/>
  <c r="F25"/>
  <c r="F26"/>
  <c r="F27"/>
  <c r="F28"/>
  <c r="F30"/>
  <c r="E32"/>
  <c r="E42"/>
  <c r="E44"/>
  <c r="I40"/>
  <c r="I39"/>
  <c r="I38"/>
  <c r="I36"/>
  <c r="AD7"/>
  <c r="AD8"/>
  <c r="AD9"/>
  <c r="AD10"/>
  <c r="AD11"/>
  <c r="AD12"/>
  <c r="AD13"/>
  <c r="AD18"/>
  <c r="AD19"/>
  <c r="AD20"/>
  <c r="AD21"/>
  <c r="AD22"/>
  <c r="AD23"/>
  <c r="AD24"/>
  <c r="AD25"/>
  <c r="AD26"/>
  <c r="AD27"/>
  <c r="AD28"/>
  <c r="AD29"/>
  <c r="AD30"/>
  <c r="AD32"/>
  <c r="AD37"/>
  <c r="AD38"/>
  <c r="AD39"/>
  <c r="AD40"/>
  <c r="AD34"/>
  <c r="AD36"/>
  <c r="AD42"/>
  <c r="AG42"/>
  <c r="AF42"/>
  <c r="AF32"/>
  <c r="AB7"/>
  <c r="K30"/>
  <c r="L30"/>
  <c r="K29"/>
  <c r="L29"/>
  <c r="K28"/>
  <c r="L28"/>
  <c r="K27"/>
  <c r="L27"/>
  <c r="K26"/>
  <c r="L26"/>
  <c r="K25"/>
  <c r="L25"/>
  <c r="K23"/>
  <c r="L23"/>
  <c r="K22"/>
  <c r="L22"/>
  <c r="K20"/>
  <c r="L20"/>
  <c r="K19"/>
  <c r="L19"/>
  <c r="K18"/>
  <c r="L18"/>
  <c r="P30"/>
  <c r="I30"/>
  <c r="P29"/>
  <c r="I29"/>
  <c r="P28"/>
  <c r="I28"/>
  <c r="P27"/>
  <c r="I27"/>
  <c r="P26"/>
  <c r="I26"/>
  <c r="P25"/>
  <c r="I25"/>
  <c r="P23"/>
  <c r="I23"/>
  <c r="P22"/>
  <c r="I22"/>
  <c r="P20"/>
  <c r="I20"/>
  <c r="P19"/>
  <c r="I19"/>
  <c r="P18"/>
  <c r="I18"/>
  <c r="L10"/>
  <c r="P10"/>
  <c r="I10"/>
  <c r="B7"/>
  <c r="P7"/>
  <c r="I8"/>
  <c r="K8"/>
  <c r="L8"/>
  <c r="K7"/>
  <c r="B30"/>
  <c r="B29"/>
  <c r="B28"/>
  <c r="B27"/>
  <c r="B26"/>
  <c r="B25"/>
  <c r="B24"/>
  <c r="B23"/>
  <c r="B22"/>
  <c r="B21"/>
  <c r="B20"/>
  <c r="B19"/>
  <c r="B18"/>
  <c r="B13"/>
  <c r="B12"/>
  <c r="B11"/>
  <c r="B10"/>
  <c r="B9"/>
  <c r="B8"/>
  <c r="A32"/>
  <c r="C48"/>
  <c r="C50"/>
  <c r="C52"/>
  <c r="AB32"/>
  <c r="AB42"/>
  <c r="AB44"/>
  <c r="Z32"/>
  <c r="Z42"/>
  <c r="Z44"/>
  <c r="Y32"/>
  <c r="Y42"/>
  <c r="Y44"/>
  <c r="X32"/>
  <c r="X42"/>
  <c r="X44"/>
  <c r="V32"/>
  <c r="V42"/>
  <c r="V44"/>
  <c r="U32"/>
  <c r="U42"/>
  <c r="U44"/>
  <c r="S32"/>
  <c r="S42"/>
  <c r="S44"/>
  <c r="I50"/>
  <c r="I48"/>
  <c r="I52"/>
  <c r="L52"/>
  <c r="K52"/>
  <c r="Q44"/>
  <c r="P32"/>
  <c r="P44"/>
  <c r="G52"/>
  <c r="E52"/>
  <c r="O44"/>
  <c r="N32"/>
  <c r="N42"/>
  <c r="N44"/>
  <c r="K32"/>
  <c r="K37"/>
  <c r="K38"/>
  <c r="K39"/>
  <c r="K40"/>
  <c r="K42"/>
  <c r="K44"/>
  <c r="G32"/>
  <c r="G44"/>
  <c r="L44"/>
  <c r="H32"/>
  <c r="H44"/>
  <c r="I44"/>
  <c r="L50"/>
  <c r="K50"/>
  <c r="Q42"/>
  <c r="G50"/>
  <c r="E50"/>
  <c r="O42"/>
  <c r="L42"/>
  <c r="L40"/>
  <c r="L39"/>
  <c r="L38"/>
  <c r="L37"/>
  <c r="L36"/>
  <c r="L48"/>
  <c r="K48"/>
  <c r="Q32"/>
  <c r="G48"/>
  <c r="E48"/>
  <c r="O32"/>
  <c r="L32"/>
  <c r="I32"/>
  <c r="L7"/>
  <c r="I7"/>
  <c r="K1"/>
  <c r="AG32"/>
  <c r="A36"/>
  <c r="A34"/>
  <c r="A30"/>
  <c r="A29"/>
  <c r="A28"/>
  <c r="A27"/>
  <c r="A26"/>
  <c r="A25"/>
  <c r="A13"/>
  <c r="A12"/>
  <c r="A11"/>
  <c r="A10"/>
  <c r="A9"/>
  <c r="A8"/>
  <c r="B34"/>
  <c r="B36"/>
  <c r="B37"/>
  <c r="B38"/>
  <c r="B39"/>
  <c r="B40"/>
  <c r="A42"/>
  <c r="K2"/>
  <c r="A37"/>
  <c r="A38"/>
  <c r="A39"/>
  <c r="A40"/>
  <c r="C37"/>
  <c r="C38"/>
  <c r="C39"/>
  <c r="C40"/>
  <c r="U40" i="14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U44"/>
  <c r="T32"/>
  <c r="T42"/>
  <c r="T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C8" i="11"/>
  <c r="U40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32"/>
  <c r="T42"/>
  <c r="T44"/>
  <c r="U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B8"/>
  <c r="A8"/>
  <c r="U7"/>
  <c r="Q7"/>
  <c r="C7"/>
  <c r="B7"/>
  <c r="A7"/>
  <c r="M1"/>
  <c r="M2"/>
  <c r="F30" i="21"/>
  <c r="P30"/>
  <c r="K30"/>
  <c r="L30"/>
  <c r="I30"/>
  <c r="G32"/>
  <c r="H32"/>
  <c r="F12"/>
  <c r="P12"/>
  <c r="F7"/>
  <c r="P7"/>
  <c r="F8"/>
  <c r="P8"/>
  <c r="F9"/>
  <c r="P9"/>
  <c r="F10"/>
  <c r="P10"/>
  <c r="F11"/>
  <c r="P11"/>
  <c r="F13"/>
  <c r="P13"/>
  <c r="F14"/>
  <c r="P14"/>
  <c r="F15"/>
  <c r="P15"/>
  <c r="F16"/>
  <c r="P16"/>
  <c r="F17"/>
  <c r="P17"/>
  <c r="F18"/>
  <c r="P18"/>
  <c r="F19"/>
  <c r="P19"/>
  <c r="F20"/>
  <c r="P20"/>
  <c r="F21"/>
  <c r="P21"/>
  <c r="F22"/>
  <c r="P22"/>
  <c r="F23"/>
  <c r="P23"/>
  <c r="F24"/>
  <c r="P24"/>
  <c r="F25"/>
  <c r="P25"/>
  <c r="F26"/>
  <c r="P26"/>
  <c r="F27"/>
  <c r="P27"/>
  <c r="F28"/>
  <c r="P28"/>
  <c r="F29"/>
  <c r="P29"/>
  <c r="P32"/>
  <c r="I32"/>
  <c r="AB28"/>
  <c r="L28"/>
  <c r="K28"/>
  <c r="I28"/>
  <c r="AB27"/>
  <c r="L27"/>
  <c r="K27"/>
  <c r="I27"/>
  <c r="AB26"/>
  <c r="L26"/>
  <c r="K26"/>
  <c r="I26"/>
  <c r="AB25"/>
  <c r="L25"/>
  <c r="K25"/>
  <c r="I25"/>
  <c r="AB24"/>
  <c r="L24"/>
  <c r="K24"/>
  <c r="I24"/>
  <c r="AB23"/>
  <c r="L23"/>
  <c r="K23"/>
  <c r="I23"/>
  <c r="AB22"/>
  <c r="L22"/>
  <c r="K22"/>
  <c r="I22"/>
  <c r="AB21"/>
  <c r="L21"/>
  <c r="K21"/>
  <c r="I21"/>
  <c r="AB20"/>
  <c r="L20"/>
  <c r="K20"/>
  <c r="I20"/>
  <c r="AB13"/>
  <c r="K13"/>
  <c r="L13"/>
  <c r="I13"/>
  <c r="K12"/>
  <c r="L12"/>
  <c r="I12"/>
  <c r="AB11"/>
  <c r="L11"/>
  <c r="K11"/>
  <c r="I11"/>
  <c r="AB10"/>
  <c r="K10"/>
  <c r="L10"/>
  <c r="I10"/>
  <c r="AB9"/>
  <c r="L9"/>
  <c r="K9"/>
  <c r="I9"/>
  <c r="AB8"/>
  <c r="K8"/>
  <c r="L8"/>
  <c r="I8"/>
  <c r="AB35"/>
  <c r="F35"/>
  <c r="P35"/>
  <c r="K35"/>
  <c r="L35"/>
  <c r="I35"/>
  <c r="AB34"/>
  <c r="F34"/>
  <c r="P34"/>
  <c r="K34"/>
  <c r="L34"/>
  <c r="I34"/>
  <c r="AD35"/>
  <c r="C35"/>
  <c r="B35"/>
  <c r="A35"/>
  <c r="N42"/>
  <c r="G42"/>
  <c r="L40"/>
  <c r="K40"/>
  <c r="I40"/>
  <c r="L39"/>
  <c r="K39"/>
  <c r="I39"/>
  <c r="L38"/>
  <c r="K38"/>
  <c r="I38"/>
  <c r="L37"/>
  <c r="K37"/>
  <c r="I37"/>
  <c r="L36"/>
  <c r="K36"/>
  <c r="I36"/>
  <c r="K29"/>
  <c r="L29"/>
  <c r="I29"/>
  <c r="L19"/>
  <c r="K19"/>
  <c r="I19"/>
  <c r="L18"/>
  <c r="K18"/>
  <c r="I18"/>
  <c r="K17"/>
  <c r="L17"/>
  <c r="I17"/>
  <c r="K16"/>
  <c r="L16"/>
  <c r="I16"/>
  <c r="K15"/>
  <c r="L15"/>
  <c r="I15"/>
  <c r="K14"/>
  <c r="L14"/>
  <c r="I14"/>
  <c r="K7"/>
  <c r="L7"/>
  <c r="I7"/>
  <c r="AB40"/>
  <c r="AB39"/>
  <c r="AB38"/>
  <c r="AB37"/>
  <c r="AB36"/>
  <c r="AB30"/>
  <c r="AB29"/>
  <c r="AB19"/>
  <c r="AB18"/>
  <c r="AB17"/>
  <c r="AB16"/>
  <c r="AB15"/>
  <c r="AB14"/>
  <c r="AB7"/>
  <c r="F40"/>
  <c r="P40"/>
  <c r="F39"/>
  <c r="P39"/>
  <c r="F38"/>
  <c r="P38"/>
  <c r="F37"/>
  <c r="P37"/>
  <c r="F36"/>
  <c r="P36"/>
  <c r="B34"/>
  <c r="B36"/>
  <c r="B37"/>
  <c r="B38"/>
  <c r="B39"/>
  <c r="B40"/>
  <c r="A42"/>
  <c r="C36"/>
  <c r="A36"/>
  <c r="C34"/>
  <c r="A3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A32"/>
  <c r="C30"/>
  <c r="A30"/>
  <c r="C29"/>
  <c r="A29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C7"/>
  <c r="A7"/>
  <c r="AD15"/>
  <c r="AD14"/>
  <c r="AD13"/>
  <c r="AD12"/>
  <c r="E32"/>
  <c r="E42"/>
  <c r="E44"/>
  <c r="AD34"/>
  <c r="AD36"/>
  <c r="AD37"/>
  <c r="O38"/>
  <c r="AD38"/>
  <c r="O39"/>
  <c r="AD39"/>
  <c r="O40"/>
  <c r="AD40"/>
  <c r="AD42"/>
  <c r="AG42"/>
  <c r="AF42"/>
  <c r="K2"/>
  <c r="G44"/>
  <c r="H42"/>
  <c r="H44"/>
  <c r="P42"/>
  <c r="P44"/>
  <c r="I44"/>
  <c r="I42"/>
  <c r="AB32"/>
  <c r="AB42"/>
  <c r="AB44"/>
  <c r="Z32"/>
  <c r="Z42"/>
  <c r="Z44"/>
  <c r="Y32"/>
  <c r="Y42"/>
  <c r="Y44"/>
  <c r="X32"/>
  <c r="X42"/>
  <c r="X44"/>
  <c r="V32"/>
  <c r="V42"/>
  <c r="V44"/>
  <c r="U32"/>
  <c r="U42"/>
  <c r="U44"/>
  <c r="S32"/>
  <c r="S42"/>
  <c r="S44"/>
  <c r="I48"/>
  <c r="I50"/>
  <c r="I52"/>
  <c r="L52"/>
  <c r="K52"/>
  <c r="Q44"/>
  <c r="C48"/>
  <c r="C50"/>
  <c r="C52"/>
  <c r="G52"/>
  <c r="E52"/>
  <c r="O44"/>
  <c r="N32"/>
  <c r="N44"/>
  <c r="K32"/>
  <c r="K42"/>
  <c r="K44"/>
  <c r="L44"/>
  <c r="L42"/>
  <c r="L32"/>
  <c r="L50"/>
  <c r="K50"/>
  <c r="Q42"/>
  <c r="G50"/>
  <c r="E50"/>
  <c r="O42"/>
  <c r="AD7"/>
  <c r="AD8"/>
  <c r="AD9"/>
  <c r="AD10"/>
  <c r="AD11"/>
  <c r="AD16"/>
  <c r="AD17"/>
  <c r="AD18"/>
  <c r="AD19"/>
  <c r="AD20"/>
  <c r="AD21"/>
  <c r="AD22"/>
  <c r="AD23"/>
  <c r="AD24"/>
  <c r="AD25"/>
  <c r="AD26"/>
  <c r="AD27"/>
  <c r="AD28"/>
  <c r="AD29"/>
  <c r="AD30"/>
  <c r="AD32"/>
  <c r="AG32"/>
  <c r="AF32"/>
  <c r="L48"/>
  <c r="K48"/>
  <c r="G48"/>
  <c r="E48"/>
  <c r="Q32"/>
  <c r="O32"/>
  <c r="K1"/>
  <c r="A37"/>
  <c r="C37"/>
  <c r="A38"/>
  <c r="C38"/>
  <c r="A39"/>
  <c r="C39"/>
  <c r="A40"/>
  <c r="C40"/>
  <c r="AD35" i="37"/>
  <c r="AB35"/>
  <c r="F35"/>
  <c r="P35"/>
  <c r="L35"/>
  <c r="K35"/>
  <c r="I35"/>
  <c r="C35"/>
  <c r="B35"/>
  <c r="A35"/>
  <c r="F12"/>
  <c r="P12"/>
  <c r="K12"/>
  <c r="L12"/>
  <c r="I12"/>
  <c r="I40"/>
  <c r="I39"/>
  <c r="I38"/>
  <c r="I37"/>
  <c r="I36"/>
  <c r="I34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1"/>
  <c r="I10"/>
  <c r="I9"/>
  <c r="I8"/>
  <c r="AB25"/>
  <c r="F25"/>
  <c r="P25"/>
  <c r="O25"/>
  <c r="L25"/>
  <c r="K25"/>
  <c r="AB18"/>
  <c r="F18"/>
  <c r="P18"/>
  <c r="O18"/>
  <c r="L18"/>
  <c r="K18"/>
  <c r="AB14"/>
  <c r="F14"/>
  <c r="P14"/>
  <c r="O14"/>
  <c r="L14"/>
  <c r="K14"/>
  <c r="B34"/>
  <c r="B36"/>
  <c r="B37"/>
  <c r="B38"/>
  <c r="B39"/>
  <c r="B40"/>
  <c r="A42"/>
  <c r="C36"/>
  <c r="A36"/>
  <c r="C34"/>
  <c r="A3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A32"/>
  <c r="C30"/>
  <c r="A30"/>
  <c r="C29"/>
  <c r="A29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C7"/>
  <c r="A7"/>
  <c r="AD14"/>
  <c r="O13"/>
  <c r="AD13"/>
  <c r="AB13"/>
  <c r="F13"/>
  <c r="P13"/>
  <c r="L13"/>
  <c r="K13"/>
  <c r="AD12"/>
  <c r="O11"/>
  <c r="AD11"/>
  <c r="AB11"/>
  <c r="F11"/>
  <c r="P11"/>
  <c r="L11"/>
  <c r="F7"/>
  <c r="F8"/>
  <c r="F9"/>
  <c r="F10"/>
  <c r="F15"/>
  <c r="F16"/>
  <c r="F17"/>
  <c r="F19"/>
  <c r="F20"/>
  <c r="F21"/>
  <c r="F22"/>
  <c r="F23"/>
  <c r="F24"/>
  <c r="F26"/>
  <c r="F27"/>
  <c r="F28"/>
  <c r="F29"/>
  <c r="F30"/>
  <c r="E32"/>
  <c r="F34"/>
  <c r="F36"/>
  <c r="F37"/>
  <c r="F38"/>
  <c r="F39"/>
  <c r="F40"/>
  <c r="E42"/>
  <c r="E44"/>
  <c r="AD36"/>
  <c r="AD34"/>
  <c r="AD37"/>
  <c r="O38"/>
  <c r="AD38"/>
  <c r="O39"/>
  <c r="AD39"/>
  <c r="O40"/>
  <c r="AD40"/>
  <c r="AD42"/>
  <c r="AG42"/>
  <c r="AF42"/>
  <c r="K2"/>
  <c r="AB7"/>
  <c r="AB8"/>
  <c r="AB9"/>
  <c r="AB10"/>
  <c r="AB15"/>
  <c r="AB16"/>
  <c r="AB17"/>
  <c r="AB19"/>
  <c r="AB20"/>
  <c r="AB21"/>
  <c r="AB22"/>
  <c r="AB23"/>
  <c r="AB24"/>
  <c r="AB26"/>
  <c r="AB27"/>
  <c r="AB28"/>
  <c r="AB29"/>
  <c r="AB30"/>
  <c r="AB32"/>
  <c r="AB34"/>
  <c r="AB36"/>
  <c r="AB37"/>
  <c r="AB38"/>
  <c r="AB39"/>
  <c r="AB40"/>
  <c r="AB42"/>
  <c r="AB44"/>
  <c r="Z32"/>
  <c r="Z42"/>
  <c r="Z44"/>
  <c r="Y32"/>
  <c r="Y42"/>
  <c r="Y44"/>
  <c r="X32"/>
  <c r="X42"/>
  <c r="X44"/>
  <c r="V32"/>
  <c r="V42"/>
  <c r="V44"/>
  <c r="U32"/>
  <c r="U42"/>
  <c r="U44"/>
  <c r="S32"/>
  <c r="S42"/>
  <c r="S44"/>
  <c r="I50"/>
  <c r="I48"/>
  <c r="I52"/>
  <c r="L52"/>
  <c r="K52"/>
  <c r="Q44"/>
  <c r="P7"/>
  <c r="P8"/>
  <c r="P9"/>
  <c r="P10"/>
  <c r="P15"/>
  <c r="P16"/>
  <c r="P17"/>
  <c r="P19"/>
  <c r="P20"/>
  <c r="P21"/>
  <c r="P22"/>
  <c r="P23"/>
  <c r="P24"/>
  <c r="P26"/>
  <c r="P27"/>
  <c r="P28"/>
  <c r="P29"/>
  <c r="P30"/>
  <c r="P32"/>
  <c r="P34"/>
  <c r="P36"/>
  <c r="P37"/>
  <c r="P38"/>
  <c r="P39"/>
  <c r="P40"/>
  <c r="P42"/>
  <c r="P44"/>
  <c r="C50"/>
  <c r="O7"/>
  <c r="O8"/>
  <c r="O9"/>
  <c r="O10"/>
  <c r="O15"/>
  <c r="O16"/>
  <c r="O17"/>
  <c r="O19"/>
  <c r="O20"/>
  <c r="O21"/>
  <c r="O22"/>
  <c r="O23"/>
  <c r="O24"/>
  <c r="O26"/>
  <c r="O27"/>
  <c r="O28"/>
  <c r="O29"/>
  <c r="O30"/>
  <c r="C48"/>
  <c r="C52"/>
  <c r="G52"/>
  <c r="E52"/>
  <c r="O44"/>
  <c r="N32"/>
  <c r="N42"/>
  <c r="N44"/>
  <c r="K7"/>
  <c r="K8"/>
  <c r="K16"/>
  <c r="K17"/>
  <c r="K19"/>
  <c r="K20"/>
  <c r="K21"/>
  <c r="K22"/>
  <c r="K23"/>
  <c r="K24"/>
  <c r="K26"/>
  <c r="K27"/>
  <c r="K28"/>
  <c r="K29"/>
  <c r="K30"/>
  <c r="K32"/>
  <c r="K34"/>
  <c r="K36"/>
  <c r="K37"/>
  <c r="K38"/>
  <c r="K39"/>
  <c r="K40"/>
  <c r="K42"/>
  <c r="K44"/>
  <c r="G32"/>
  <c r="G42"/>
  <c r="G44"/>
  <c r="L44"/>
  <c r="H32"/>
  <c r="H42"/>
  <c r="H44"/>
  <c r="I44"/>
  <c r="L50"/>
  <c r="K50"/>
  <c r="Q42"/>
  <c r="G50"/>
  <c r="E50"/>
  <c r="O42"/>
  <c r="L42"/>
  <c r="I42"/>
  <c r="L40"/>
  <c r="L39"/>
  <c r="L38"/>
  <c r="L37"/>
  <c r="L36"/>
  <c r="L34"/>
  <c r="L48"/>
  <c r="K48"/>
  <c r="Q32"/>
  <c r="G48"/>
  <c r="E48"/>
  <c r="O32"/>
  <c r="L32"/>
  <c r="I32"/>
  <c r="L15"/>
  <c r="L10"/>
  <c r="AD7"/>
  <c r="AD8"/>
  <c r="AD9"/>
  <c r="AD10"/>
  <c r="AD15"/>
  <c r="AD16"/>
  <c r="AD17"/>
  <c r="AD18"/>
  <c r="AD19"/>
  <c r="AD20"/>
  <c r="AD21"/>
  <c r="AD22"/>
  <c r="AD23"/>
  <c r="AD24"/>
  <c r="AD25"/>
  <c r="AD26"/>
  <c r="AD27"/>
  <c r="AD28"/>
  <c r="AD29"/>
  <c r="AD30"/>
  <c r="AD32"/>
  <c r="AG32"/>
  <c r="AF32"/>
  <c r="L30"/>
  <c r="L29"/>
  <c r="L28"/>
  <c r="L27"/>
  <c r="L26"/>
  <c r="L24"/>
  <c r="L23"/>
  <c r="L22"/>
  <c r="L21"/>
  <c r="L20"/>
  <c r="L19"/>
  <c r="L17"/>
  <c r="L16"/>
  <c r="L9"/>
  <c r="L8"/>
  <c r="L7"/>
  <c r="I7"/>
  <c r="K1"/>
  <c r="A37"/>
  <c r="C37"/>
  <c r="A38"/>
  <c r="C38"/>
  <c r="A39"/>
  <c r="C39"/>
  <c r="A40"/>
  <c r="C40"/>
  <c r="F8" i="5"/>
  <c r="F9"/>
  <c r="F10"/>
  <c r="F7"/>
  <c r="C7"/>
  <c r="AE42"/>
  <c r="AE32"/>
  <c r="AE44"/>
  <c r="AD42"/>
  <c r="AD32"/>
  <c r="AD44"/>
  <c r="AC42"/>
  <c r="AC32"/>
  <c r="AC44"/>
  <c r="AA42"/>
  <c r="AA32"/>
  <c r="AA44"/>
  <c r="Z42"/>
  <c r="Z32"/>
  <c r="Z44"/>
  <c r="X42"/>
  <c r="X32"/>
  <c r="X44"/>
  <c r="W42"/>
  <c r="W32"/>
  <c r="W44"/>
  <c r="S42"/>
  <c r="S32"/>
  <c r="S44"/>
  <c r="U44"/>
  <c r="T42"/>
  <c r="T32"/>
  <c r="T44"/>
  <c r="P42"/>
  <c r="P32"/>
  <c r="P44"/>
  <c r="Q44"/>
  <c r="N42"/>
  <c r="N32"/>
  <c r="N44"/>
  <c r="M42"/>
  <c r="M32"/>
  <c r="M44"/>
  <c r="K42"/>
  <c r="K32"/>
  <c r="K44"/>
  <c r="I34"/>
  <c r="I36"/>
  <c r="I35"/>
  <c r="I37"/>
  <c r="I38"/>
  <c r="I39"/>
  <c r="I40"/>
  <c r="I42"/>
  <c r="I19"/>
  <c r="I20"/>
  <c r="I13"/>
  <c r="I14"/>
  <c r="I24"/>
  <c r="I27"/>
  <c r="I8"/>
  <c r="I9"/>
  <c r="I10"/>
  <c r="I11"/>
  <c r="I12"/>
  <c r="I15"/>
  <c r="I16"/>
  <c r="I17"/>
  <c r="I18"/>
  <c r="I21"/>
  <c r="I22"/>
  <c r="I23"/>
  <c r="I25"/>
  <c r="I26"/>
  <c r="I28"/>
  <c r="I29"/>
  <c r="I30"/>
  <c r="I32"/>
  <c r="I44"/>
  <c r="H42"/>
  <c r="H32"/>
  <c r="H44"/>
  <c r="G42"/>
  <c r="G32"/>
  <c r="G44"/>
  <c r="F34"/>
  <c r="F35"/>
  <c r="F36"/>
  <c r="F37"/>
  <c r="F38"/>
  <c r="F39"/>
  <c r="F40"/>
  <c r="E42"/>
  <c r="E32"/>
  <c r="E44"/>
  <c r="U42"/>
  <c r="Q42"/>
  <c r="U32"/>
  <c r="Q32"/>
  <c r="U40"/>
  <c r="Q40"/>
  <c r="U39"/>
  <c r="Q39"/>
  <c r="U38"/>
  <c r="Q38"/>
  <c r="U37"/>
  <c r="Q37"/>
  <c r="U30"/>
  <c r="Q30"/>
  <c r="U29"/>
  <c r="Q29"/>
  <c r="U28"/>
  <c r="Q28"/>
  <c r="U27"/>
  <c r="Q27"/>
  <c r="U26"/>
  <c r="Q26"/>
  <c r="U25"/>
  <c r="Q25"/>
  <c r="U24"/>
  <c r="Q24"/>
  <c r="U23"/>
  <c r="Q23"/>
  <c r="U22"/>
  <c r="Q22"/>
  <c r="U21"/>
  <c r="Q21"/>
  <c r="U20"/>
  <c r="Q20"/>
  <c r="U19"/>
  <c r="Q19"/>
  <c r="U18"/>
  <c r="Q18"/>
  <c r="U17"/>
  <c r="Q17"/>
  <c r="U16"/>
  <c r="Q16"/>
  <c r="U15"/>
  <c r="Q15"/>
  <c r="U14"/>
  <c r="Q14"/>
  <c r="U13"/>
  <c r="Q13"/>
  <c r="U12"/>
  <c r="Q12"/>
  <c r="U11"/>
  <c r="Q11"/>
  <c r="U10"/>
  <c r="Q10"/>
  <c r="U9"/>
  <c r="Q9"/>
  <c r="U8"/>
  <c r="Q8"/>
  <c r="U7"/>
  <c r="Q7"/>
  <c r="C35"/>
  <c r="B35"/>
  <c r="A35"/>
  <c r="C34"/>
  <c r="M2"/>
  <c r="M1"/>
  <c r="C40"/>
  <c r="B40"/>
  <c r="A40"/>
  <c r="C39"/>
  <c r="B39"/>
  <c r="A39"/>
  <c r="C38"/>
  <c r="B38"/>
  <c r="A38"/>
  <c r="C37"/>
  <c r="B37"/>
  <c r="A37"/>
  <c r="B34"/>
  <c r="B36"/>
  <c r="C36"/>
  <c r="A36"/>
  <c r="A3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C30"/>
  <c r="A30"/>
  <c r="C29"/>
  <c r="A29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A7"/>
  <c r="G42" i="13"/>
  <c r="U40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42"/>
  <c r="T32"/>
  <c r="T44"/>
  <c r="U44"/>
  <c r="P32"/>
  <c r="P42"/>
  <c r="P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G32"/>
  <c r="G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2"/>
  <c r="M1"/>
  <c r="U40" i="27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32"/>
  <c r="T42"/>
  <c r="T44"/>
  <c r="U44"/>
  <c r="P32"/>
  <c r="P42"/>
  <c r="P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G32"/>
  <c r="G42"/>
  <c r="G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2"/>
  <c r="M1"/>
  <c r="U40" i="10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M2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42"/>
  <c r="T32"/>
  <c r="T44"/>
  <c r="U44"/>
  <c r="P32"/>
  <c r="P42"/>
  <c r="P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G32"/>
  <c r="G42"/>
  <c r="G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F8" i="6"/>
  <c r="F9"/>
  <c r="F10"/>
  <c r="K32"/>
  <c r="K42"/>
  <c r="K44"/>
  <c r="U40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32"/>
  <c r="T42"/>
  <c r="T44"/>
  <c r="U44"/>
  <c r="P32"/>
  <c r="P42"/>
  <c r="P44"/>
  <c r="G32"/>
  <c r="G42"/>
  <c r="G44"/>
  <c r="Q44"/>
  <c r="N32"/>
  <c r="N42"/>
  <c r="N44"/>
  <c r="M32"/>
  <c r="M42"/>
  <c r="M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7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U40" i="12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M2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32"/>
  <c r="T42"/>
  <c r="T44"/>
  <c r="U44"/>
  <c r="P32"/>
  <c r="P42"/>
  <c r="P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G32"/>
  <c r="G42"/>
  <c r="G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U40" i="31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U44"/>
  <c r="T32"/>
  <c r="T42"/>
  <c r="T44"/>
  <c r="P32"/>
  <c r="P42"/>
  <c r="P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G32"/>
  <c r="G42"/>
  <c r="G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2"/>
  <c r="M1"/>
  <c r="F9" i="7"/>
  <c r="F10"/>
  <c r="F7"/>
  <c r="F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U40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32"/>
  <c r="T42"/>
  <c r="T44"/>
  <c r="U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U40" i="18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32"/>
  <c r="T42"/>
  <c r="T44"/>
  <c r="U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H32"/>
  <c r="H42"/>
  <c r="H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I20" i="17"/>
  <c r="I21"/>
  <c r="I22"/>
  <c r="I23"/>
  <c r="I24"/>
  <c r="I25"/>
  <c r="I26"/>
  <c r="I27"/>
  <c r="I28"/>
  <c r="I29"/>
  <c r="I30"/>
  <c r="U40"/>
  <c r="Q40"/>
  <c r="I40"/>
  <c r="F40"/>
  <c r="C40"/>
  <c r="B40"/>
  <c r="A40"/>
  <c r="U39"/>
  <c r="Q39"/>
  <c r="I39"/>
  <c r="F39"/>
  <c r="C39"/>
  <c r="B39"/>
  <c r="A39"/>
  <c r="U38"/>
  <c r="Q38"/>
  <c r="I38"/>
  <c r="F38"/>
  <c r="C38"/>
  <c r="B38"/>
  <c r="A38"/>
  <c r="U37"/>
  <c r="Q37"/>
  <c r="I37"/>
  <c r="F37"/>
  <c r="C37"/>
  <c r="B37"/>
  <c r="A37"/>
  <c r="AE32"/>
  <c r="AE42"/>
  <c r="AE44"/>
  <c r="AD32"/>
  <c r="AD42"/>
  <c r="AD44"/>
  <c r="AC32"/>
  <c r="AC42"/>
  <c r="AC44"/>
  <c r="AA32"/>
  <c r="AA42"/>
  <c r="AA44"/>
  <c r="Z32"/>
  <c r="Z42"/>
  <c r="Z44"/>
  <c r="X32"/>
  <c r="X42"/>
  <c r="X44"/>
  <c r="W32"/>
  <c r="W42"/>
  <c r="W44"/>
  <c r="S32"/>
  <c r="S42"/>
  <c r="S44"/>
  <c r="T42"/>
  <c r="T32"/>
  <c r="T44"/>
  <c r="U44"/>
  <c r="P32"/>
  <c r="P42"/>
  <c r="P44"/>
  <c r="G32"/>
  <c r="G42"/>
  <c r="G44"/>
  <c r="Q44"/>
  <c r="N32"/>
  <c r="N42"/>
  <c r="N44"/>
  <c r="M32"/>
  <c r="M42"/>
  <c r="M44"/>
  <c r="K32"/>
  <c r="K42"/>
  <c r="K44"/>
  <c r="I7"/>
  <c r="I8"/>
  <c r="I9"/>
  <c r="I10"/>
  <c r="I11"/>
  <c r="I12"/>
  <c r="I13"/>
  <c r="I14"/>
  <c r="I15"/>
  <c r="I16"/>
  <c r="I17"/>
  <c r="I18"/>
  <c r="I19"/>
  <c r="I32"/>
  <c r="I34"/>
  <c r="I35"/>
  <c r="I36"/>
  <c r="I42"/>
  <c r="I44"/>
  <c r="H32"/>
  <c r="H42"/>
  <c r="H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E42"/>
  <c r="E44"/>
  <c r="U42"/>
  <c r="Q42"/>
  <c r="U36"/>
  <c r="Q36"/>
  <c r="C36"/>
  <c r="B36"/>
  <c r="A36"/>
  <c r="U35"/>
  <c r="Q35"/>
  <c r="C35"/>
  <c r="B35"/>
  <c r="A35"/>
  <c r="U34"/>
  <c r="Q34"/>
  <c r="C34"/>
  <c r="B34"/>
  <c r="A34"/>
  <c r="U32"/>
  <c r="Q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R31" i="41"/>
  <c r="I14"/>
  <c r="AF42"/>
  <c r="R6"/>
  <c r="R7"/>
  <c r="R8"/>
  <c r="R9"/>
  <c r="R10"/>
  <c r="R11"/>
  <c r="R12"/>
  <c r="R13"/>
  <c r="R14"/>
  <c r="R15"/>
  <c r="R16"/>
  <c r="R17"/>
  <c r="R18"/>
  <c r="R19"/>
  <c r="R20"/>
  <c r="AJ20"/>
  <c r="AJ19"/>
  <c r="AJ18"/>
  <c r="AJ17"/>
  <c r="AJ16"/>
  <c r="AJ15"/>
  <c r="AJ14"/>
  <c r="AJ13"/>
  <c r="AJ12"/>
  <c r="AJ11"/>
  <c r="AJ10"/>
  <c r="AJ9"/>
  <c r="AJ8"/>
  <c r="AJ7"/>
  <c r="AJ6"/>
  <c r="AI20"/>
  <c r="AI19"/>
  <c r="AI18"/>
  <c r="AI17"/>
  <c r="AI16"/>
  <c r="AI15"/>
  <c r="AI14"/>
  <c r="AI13"/>
  <c r="AI12"/>
  <c r="AI11"/>
  <c r="AI10"/>
  <c r="AI9"/>
  <c r="AI8"/>
  <c r="AI7"/>
  <c r="AI6"/>
  <c r="AH20"/>
  <c r="AH19"/>
  <c r="AH18"/>
  <c r="AH17"/>
  <c r="AH16"/>
  <c r="AH15"/>
  <c r="AH14"/>
  <c r="AH13"/>
  <c r="AH12"/>
  <c r="AH11"/>
  <c r="AH10"/>
  <c r="AH9"/>
  <c r="AH8"/>
  <c r="AH7"/>
  <c r="AH6"/>
  <c r="AF20"/>
  <c r="AF19"/>
  <c r="AF18"/>
  <c r="AF17"/>
  <c r="AF16"/>
  <c r="AF15"/>
  <c r="AF14"/>
  <c r="AF13"/>
  <c r="AF12"/>
  <c r="AF11"/>
  <c r="AF10"/>
  <c r="AF9"/>
  <c r="AF8"/>
  <c r="AF7"/>
  <c r="AF6"/>
  <c r="AE20"/>
  <c r="AE19"/>
  <c r="AE18"/>
  <c r="AE17"/>
  <c r="AE16"/>
  <c r="AE15"/>
  <c r="AE14"/>
  <c r="AE13"/>
  <c r="AE12"/>
  <c r="AE11"/>
  <c r="AE10"/>
  <c r="AE9"/>
  <c r="AE8"/>
  <c r="AE7"/>
  <c r="AE6"/>
  <c r="AC20"/>
  <c r="AC19"/>
  <c r="AC18"/>
  <c r="AC17"/>
  <c r="AC16"/>
  <c r="AC15"/>
  <c r="AC14"/>
  <c r="AC13"/>
  <c r="AC12"/>
  <c r="AC11"/>
  <c r="AC10"/>
  <c r="AC9"/>
  <c r="AC8"/>
  <c r="AC7"/>
  <c r="AC6"/>
  <c r="AB20"/>
  <c r="AB19"/>
  <c r="AB18"/>
  <c r="AB17"/>
  <c r="AB16"/>
  <c r="AB15"/>
  <c r="AB14"/>
  <c r="AB13"/>
  <c r="AB12"/>
  <c r="AB11"/>
  <c r="AB10"/>
  <c r="AB9"/>
  <c r="AB8"/>
  <c r="AB7"/>
  <c r="AB6"/>
  <c r="X6"/>
  <c r="Y6"/>
  <c r="Z6"/>
  <c r="V20"/>
  <c r="V19"/>
  <c r="V18"/>
  <c r="V17"/>
  <c r="V16"/>
  <c r="V15"/>
  <c r="V14"/>
  <c r="V13"/>
  <c r="V12"/>
  <c r="V11"/>
  <c r="V10"/>
  <c r="V9"/>
  <c r="V8"/>
  <c r="V7"/>
  <c r="V6"/>
  <c r="U20"/>
  <c r="U19"/>
  <c r="U18"/>
  <c r="U17"/>
  <c r="U16"/>
  <c r="U15"/>
  <c r="U14"/>
  <c r="U13"/>
  <c r="U12"/>
  <c r="U11"/>
  <c r="U10"/>
  <c r="U9"/>
  <c r="U8"/>
  <c r="U7"/>
  <c r="U6"/>
  <c r="S20"/>
  <c r="S19"/>
  <c r="S18"/>
  <c r="S17"/>
  <c r="S16"/>
  <c r="S15"/>
  <c r="S14"/>
  <c r="S13"/>
  <c r="S12"/>
  <c r="S11"/>
  <c r="S10"/>
  <c r="S9"/>
  <c r="S8"/>
  <c r="S7"/>
  <c r="S6"/>
  <c r="O20"/>
  <c r="O19"/>
  <c r="O18"/>
  <c r="O17"/>
  <c r="O16"/>
  <c r="O15"/>
  <c r="O14"/>
  <c r="O13"/>
  <c r="O12"/>
  <c r="O11"/>
  <c r="O10"/>
  <c r="O9"/>
  <c r="O8"/>
  <c r="O7"/>
  <c r="L20"/>
  <c r="L19"/>
  <c r="L18"/>
  <c r="L17"/>
  <c r="L16"/>
  <c r="L15"/>
  <c r="L14"/>
  <c r="L13"/>
  <c r="L12"/>
  <c r="L11"/>
  <c r="L10"/>
  <c r="L9"/>
  <c r="L8"/>
  <c r="L7"/>
  <c r="L6"/>
  <c r="K20"/>
  <c r="K19"/>
  <c r="K18"/>
  <c r="K17"/>
  <c r="K16"/>
  <c r="K15"/>
  <c r="K14"/>
  <c r="K13"/>
  <c r="K12"/>
  <c r="K11"/>
  <c r="K10"/>
  <c r="K9"/>
  <c r="K8"/>
  <c r="K7"/>
  <c r="K6"/>
  <c r="I20"/>
  <c r="I19"/>
  <c r="I18"/>
  <c r="I17"/>
  <c r="I16"/>
  <c r="I15"/>
  <c r="I13"/>
  <c r="I12"/>
  <c r="I11"/>
  <c r="I10"/>
  <c r="I9"/>
  <c r="I8"/>
  <c r="I7"/>
  <c r="I6"/>
  <c r="O6"/>
  <c r="M6"/>
  <c r="Y20"/>
  <c r="Y19"/>
  <c r="Y18"/>
  <c r="Y17"/>
  <c r="Y16"/>
  <c r="Y15"/>
  <c r="Y14"/>
  <c r="Y13"/>
  <c r="Y12"/>
  <c r="Y11"/>
  <c r="Y10"/>
  <c r="Y9"/>
  <c r="Y8"/>
  <c r="Y7"/>
  <c r="X7"/>
  <c r="X8"/>
  <c r="X9"/>
  <c r="X11"/>
  <c r="X12"/>
  <c r="X13"/>
  <c r="X14"/>
  <c r="X15"/>
  <c r="X19"/>
  <c r="X20"/>
  <c r="X10"/>
  <c r="X16"/>
  <c r="X17"/>
  <c r="X18"/>
  <c r="AB39"/>
  <c r="AB38"/>
  <c r="Y39"/>
  <c r="Y38"/>
  <c r="U39"/>
  <c r="U38"/>
  <c r="K38"/>
  <c r="O38"/>
  <c r="L38"/>
  <c r="K39"/>
  <c r="O39"/>
  <c r="L39"/>
  <c r="O41"/>
  <c r="M39"/>
  <c r="R39"/>
  <c r="S31"/>
  <c r="Y43"/>
  <c r="AB43"/>
  <c r="R38"/>
  <c r="M38"/>
  <c r="Z20"/>
  <c r="Z19"/>
  <c r="Z18"/>
  <c r="Z17"/>
  <c r="Z16"/>
  <c r="Z15"/>
  <c r="Z14"/>
  <c r="Z13"/>
  <c r="Z12"/>
  <c r="Z11"/>
  <c r="Z10"/>
  <c r="Z9"/>
  <c r="Z8"/>
  <c r="Z7"/>
  <c r="M20"/>
  <c r="M19"/>
  <c r="M18"/>
  <c r="M17"/>
  <c r="M16"/>
  <c r="M15"/>
  <c r="M14"/>
  <c r="M13"/>
  <c r="M12"/>
  <c r="M11"/>
  <c r="M10"/>
  <c r="M9"/>
  <c r="M8"/>
  <c r="M7"/>
  <c r="Y40"/>
  <c r="AB40"/>
  <c r="O40"/>
  <c r="R43"/>
  <c r="K40"/>
  <c r="L40"/>
  <c r="M40"/>
  <c r="L43"/>
  <c r="K43"/>
  <c r="O43"/>
  <c r="M43"/>
  <c r="R40"/>
  <c r="U40"/>
  <c r="I29"/>
  <c r="V29"/>
  <c r="O29"/>
  <c r="X29"/>
  <c r="Y29"/>
  <c r="Z29"/>
  <c r="R30"/>
  <c r="Y30"/>
  <c r="L30"/>
  <c r="AF30"/>
  <c r="AJ30"/>
  <c r="AI30"/>
  <c r="AC30"/>
  <c r="AB30"/>
  <c r="AH30"/>
  <c r="AE30"/>
  <c r="S30"/>
  <c r="U30"/>
  <c r="K30"/>
  <c r="M30"/>
  <c r="I30"/>
  <c r="V30"/>
  <c r="O30"/>
  <c r="X30"/>
  <c r="Z30"/>
  <c r="K29"/>
  <c r="L29"/>
  <c r="M29"/>
  <c r="M33"/>
  <c r="U29"/>
  <c r="U33"/>
  <c r="K33"/>
  <c r="V33"/>
  <c r="AE29"/>
  <c r="AE33"/>
  <c r="AH29"/>
  <c r="AH33"/>
  <c r="AB29"/>
  <c r="AB33"/>
  <c r="AC29"/>
  <c r="AC33"/>
  <c r="AI29"/>
  <c r="AI33"/>
  <c r="AJ29"/>
  <c r="AJ33"/>
  <c r="AF29"/>
  <c r="AF33"/>
  <c r="L33"/>
  <c r="Y33"/>
  <c r="X33"/>
  <c r="Z33"/>
  <c r="S29"/>
  <c r="S33"/>
  <c r="R29"/>
  <c r="R33"/>
  <c r="I38"/>
  <c r="I39"/>
  <c r="I40"/>
  <c r="I41"/>
  <c r="AF40"/>
  <c r="AE40"/>
  <c r="AE39"/>
  <c r="AE38"/>
  <c r="AE43"/>
  <c r="I43"/>
  <c r="I33"/>
  <c r="AF39"/>
  <c r="AF38"/>
  <c r="AF43"/>
  <c r="C53"/>
  <c r="E53"/>
  <c r="C51"/>
  <c r="E51"/>
  <c r="I51"/>
  <c r="U43"/>
  <c r="AI39"/>
  <c r="AI40"/>
  <c r="I53"/>
  <c r="U41"/>
  <c r="AI41"/>
  <c r="AI38"/>
  <c r="AI43"/>
  <c r="I21" i="40"/>
  <c r="K21"/>
  <c r="L21"/>
  <c r="M21"/>
  <c r="O21"/>
  <c r="R21"/>
  <c r="S21"/>
  <c r="U21"/>
  <c r="X21"/>
  <c r="Y21"/>
  <c r="Z21"/>
  <c r="AB21"/>
  <c r="AC21"/>
  <c r="AE21"/>
  <c r="AF21"/>
  <c r="AH21"/>
  <c r="AI21"/>
  <c r="AJ21"/>
  <c r="I22"/>
  <c r="K22"/>
  <c r="L22"/>
  <c r="M22"/>
  <c r="O22"/>
  <c r="R22"/>
  <c r="S22"/>
  <c r="U22"/>
  <c r="X22"/>
  <c r="Y22"/>
  <c r="Z22"/>
  <c r="AB22"/>
  <c r="AC22"/>
  <c r="AE22"/>
  <c r="AF22"/>
  <c r="AH22"/>
  <c r="AI22"/>
  <c r="AJ22"/>
  <c r="I23"/>
  <c r="K23"/>
  <c r="L23"/>
  <c r="M23"/>
  <c r="O23"/>
  <c r="R23"/>
  <c r="S23"/>
  <c r="U23"/>
  <c r="X23"/>
  <c r="Y23"/>
  <c r="Z23"/>
  <c r="AB23"/>
  <c r="AC23"/>
  <c r="AE23"/>
  <c r="AF23"/>
  <c r="AH23"/>
  <c r="AI23"/>
  <c r="AJ23"/>
  <c r="I24"/>
  <c r="K24"/>
  <c r="L24"/>
  <c r="M24"/>
  <c r="O24"/>
  <c r="R24"/>
  <c r="S24"/>
  <c r="U24"/>
  <c r="X24"/>
  <c r="Y24"/>
  <c r="Z24"/>
  <c r="AB24"/>
  <c r="AC24"/>
  <c r="AE24"/>
  <c r="AF24"/>
  <c r="AH24"/>
  <c r="AI24"/>
  <c r="AJ24"/>
  <c r="I25"/>
  <c r="K25"/>
  <c r="L25"/>
  <c r="M25"/>
  <c r="O25"/>
  <c r="R25"/>
  <c r="S25"/>
  <c r="U25"/>
  <c r="V25"/>
  <c r="X25"/>
  <c r="Y25"/>
  <c r="Z25"/>
  <c r="AB25"/>
  <c r="AC25"/>
  <c r="AE25"/>
  <c r="AF25"/>
  <c r="AH25"/>
  <c r="AI25"/>
  <c r="AJ25"/>
  <c r="I38"/>
  <c r="I39"/>
  <c r="I40"/>
  <c r="I41"/>
  <c r="AF40"/>
  <c r="AE40"/>
  <c r="AE39"/>
  <c r="AE38"/>
  <c r="AF39"/>
  <c r="AF38"/>
  <c r="I7"/>
  <c r="I6"/>
  <c r="U19"/>
  <c r="U9"/>
  <c r="U6"/>
  <c r="U7"/>
  <c r="U8"/>
  <c r="U10"/>
  <c r="U11"/>
  <c r="U12"/>
  <c r="U13"/>
  <c r="U14"/>
  <c r="U15"/>
  <c r="U16"/>
  <c r="U17"/>
  <c r="U18"/>
  <c r="U20"/>
  <c r="K19"/>
  <c r="K18"/>
  <c r="K17"/>
  <c r="K15"/>
  <c r="K6"/>
  <c r="K7"/>
  <c r="K8"/>
  <c r="K9"/>
  <c r="K10"/>
  <c r="K11"/>
  <c r="K12"/>
  <c r="K13"/>
  <c r="K14"/>
  <c r="K16"/>
  <c r="K20"/>
  <c r="AB38"/>
  <c r="U38"/>
  <c r="U39"/>
  <c r="AB39"/>
  <c r="O38"/>
  <c r="O39"/>
  <c r="K39"/>
  <c r="L39"/>
  <c r="M39"/>
  <c r="K38"/>
  <c r="L38"/>
  <c r="M38"/>
  <c r="Y39"/>
  <c r="R39"/>
  <c r="AJ6"/>
  <c r="AJ7"/>
  <c r="AJ8"/>
  <c r="AJ9"/>
  <c r="AJ10"/>
  <c r="AJ11"/>
  <c r="AJ12"/>
  <c r="AJ13"/>
  <c r="AJ14"/>
  <c r="AJ15"/>
  <c r="AJ16"/>
  <c r="AJ17"/>
  <c r="AJ18"/>
  <c r="AJ19"/>
  <c r="AJ20"/>
  <c r="AI6"/>
  <c r="AI7"/>
  <c r="AI8"/>
  <c r="AI9"/>
  <c r="AI10"/>
  <c r="AI11"/>
  <c r="AI12"/>
  <c r="AI13"/>
  <c r="AI14"/>
  <c r="AI15"/>
  <c r="AI16"/>
  <c r="AI17"/>
  <c r="AI18"/>
  <c r="AI19"/>
  <c r="AI20"/>
  <c r="I20"/>
  <c r="L20"/>
  <c r="M20"/>
  <c r="Y38"/>
  <c r="AH20"/>
  <c r="AH19"/>
  <c r="AH18"/>
  <c r="AH17"/>
  <c r="AH16"/>
  <c r="AH15"/>
  <c r="AH14"/>
  <c r="AH13"/>
  <c r="AH12"/>
  <c r="AH11"/>
  <c r="AH10"/>
  <c r="AH9"/>
  <c r="AH8"/>
  <c r="AH7"/>
  <c r="AH6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C20"/>
  <c r="AC19"/>
  <c r="AC18"/>
  <c r="AC17"/>
  <c r="AC16"/>
  <c r="AC15"/>
  <c r="AC14"/>
  <c r="AC13"/>
  <c r="AC12"/>
  <c r="AC11"/>
  <c r="AC10"/>
  <c r="AC9"/>
  <c r="AC8"/>
  <c r="AC7"/>
  <c r="AC6"/>
  <c r="AB20"/>
  <c r="AB19"/>
  <c r="AB18"/>
  <c r="AB17"/>
  <c r="AB16"/>
  <c r="AB15"/>
  <c r="AB14"/>
  <c r="AB13"/>
  <c r="AB12"/>
  <c r="AB11"/>
  <c r="AB10"/>
  <c r="AB9"/>
  <c r="AB8"/>
  <c r="AB7"/>
  <c r="AB6"/>
  <c r="O20"/>
  <c r="O19"/>
  <c r="O18"/>
  <c r="O17"/>
  <c r="O16"/>
  <c r="O15"/>
  <c r="O14"/>
  <c r="O13"/>
  <c r="O12"/>
  <c r="O11"/>
  <c r="O10"/>
  <c r="O9"/>
  <c r="O8"/>
  <c r="O7"/>
  <c r="O6"/>
  <c r="R38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V6"/>
  <c r="V20"/>
  <c r="V19"/>
  <c r="V18"/>
  <c r="V17"/>
  <c r="V16"/>
  <c r="V15"/>
  <c r="V14"/>
  <c r="V13"/>
  <c r="V12"/>
  <c r="V11"/>
  <c r="V10"/>
  <c r="V9"/>
  <c r="V8"/>
  <c r="V7"/>
  <c r="S20"/>
  <c r="S19"/>
  <c r="S18"/>
  <c r="S17"/>
  <c r="S16"/>
  <c r="S15"/>
  <c r="S14"/>
  <c r="S13"/>
  <c r="S12"/>
  <c r="S11"/>
  <c r="S10"/>
  <c r="S9"/>
  <c r="S8"/>
  <c r="S7"/>
  <c r="S6"/>
  <c r="R20"/>
  <c r="R19"/>
  <c r="R18"/>
  <c r="R17"/>
  <c r="R16"/>
  <c r="R15"/>
  <c r="R14"/>
  <c r="R13"/>
  <c r="R12"/>
  <c r="R11"/>
  <c r="R10"/>
  <c r="R9"/>
  <c r="R8"/>
  <c r="R7"/>
  <c r="R6"/>
  <c r="I19"/>
  <c r="I18"/>
  <c r="I17"/>
  <c r="I16"/>
  <c r="I15"/>
  <c r="I14"/>
  <c r="I13"/>
  <c r="I12"/>
  <c r="I11"/>
  <c r="I10"/>
  <c r="I9"/>
  <c r="I8"/>
  <c r="L19"/>
  <c r="L18"/>
  <c r="L17"/>
  <c r="L16"/>
  <c r="L15"/>
  <c r="L14"/>
  <c r="L13"/>
  <c r="L12"/>
  <c r="L11"/>
  <c r="L10"/>
  <c r="L9"/>
  <c r="L8"/>
  <c r="L7"/>
  <c r="M7"/>
  <c r="L6"/>
  <c r="M6"/>
  <c r="M8"/>
  <c r="M9"/>
  <c r="M10"/>
  <c r="M11"/>
  <c r="M12"/>
  <c r="M13"/>
  <c r="M14"/>
  <c r="M15"/>
  <c r="M16"/>
  <c r="M17"/>
  <c r="M18"/>
  <c r="M19"/>
  <c r="Z20"/>
  <c r="Z19"/>
  <c r="Z18"/>
  <c r="Z17"/>
  <c r="Z16"/>
  <c r="Z15"/>
  <c r="Z14"/>
  <c r="Z13"/>
  <c r="Z12"/>
  <c r="Z11"/>
  <c r="Z10"/>
  <c r="Z9"/>
  <c r="Z8"/>
  <c r="Z7"/>
  <c r="Z6"/>
  <c r="U40"/>
  <c r="AB40"/>
  <c r="AB43"/>
  <c r="Y43"/>
  <c r="Y40"/>
  <c r="AE43"/>
  <c r="I33"/>
  <c r="I43"/>
  <c r="R40"/>
  <c r="K40"/>
  <c r="O40"/>
  <c r="L40"/>
  <c r="L43"/>
  <c r="K43"/>
  <c r="O43"/>
  <c r="M43"/>
  <c r="M40"/>
  <c r="R43"/>
  <c r="AF43"/>
  <c r="AI39"/>
  <c r="AI40"/>
  <c r="AI41"/>
  <c r="AI38"/>
  <c r="AI43"/>
  <c r="V21"/>
  <c r="V22"/>
  <c r="V23"/>
  <c r="V24"/>
  <c r="L29"/>
  <c r="K29"/>
  <c r="M29"/>
  <c r="R29"/>
  <c r="S29"/>
  <c r="Y29"/>
  <c r="AB29"/>
  <c r="AC29"/>
  <c r="AE29"/>
  <c r="AF29"/>
  <c r="AH29"/>
  <c r="AI29"/>
  <c r="AJ29"/>
  <c r="U29"/>
  <c r="I29"/>
  <c r="O29"/>
  <c r="V29"/>
  <c r="X29"/>
  <c r="Z29"/>
  <c r="U30"/>
  <c r="AJ30"/>
  <c r="AI30"/>
  <c r="AH30"/>
  <c r="AF30"/>
  <c r="AE30"/>
  <c r="AC30"/>
  <c r="AB30"/>
  <c r="Y30"/>
  <c r="S30"/>
  <c r="R30"/>
  <c r="L30"/>
  <c r="K30"/>
  <c r="M30"/>
  <c r="I30"/>
  <c r="O30"/>
  <c r="V30"/>
  <c r="X30"/>
  <c r="Z30"/>
  <c r="L28"/>
  <c r="K28"/>
  <c r="M28"/>
  <c r="R28"/>
  <c r="S28"/>
  <c r="Y28"/>
  <c r="AB28"/>
  <c r="AC28"/>
  <c r="AE28"/>
  <c r="AF28"/>
  <c r="AH28"/>
  <c r="AI28"/>
  <c r="AJ28"/>
  <c r="U28"/>
  <c r="X28"/>
  <c r="Z28"/>
  <c r="I28"/>
  <c r="V28"/>
  <c r="O28"/>
  <c r="U27"/>
  <c r="AJ27"/>
  <c r="AI27"/>
  <c r="AH27"/>
  <c r="AF27"/>
  <c r="AE27"/>
  <c r="AC27"/>
  <c r="AB27"/>
  <c r="Y27"/>
  <c r="S27"/>
  <c r="R27"/>
  <c r="L27"/>
  <c r="K27"/>
  <c r="M27"/>
  <c r="I27"/>
  <c r="O27"/>
  <c r="V27"/>
  <c r="X27"/>
  <c r="Z27"/>
  <c r="L26"/>
  <c r="L33"/>
  <c r="K26"/>
  <c r="M26"/>
  <c r="M33"/>
  <c r="R26"/>
  <c r="R33"/>
  <c r="S26"/>
  <c r="S33"/>
  <c r="Y26"/>
  <c r="Y33"/>
  <c r="X26"/>
  <c r="X33"/>
  <c r="Z33"/>
  <c r="AB26"/>
  <c r="AB33"/>
  <c r="AC26"/>
  <c r="AC33"/>
  <c r="AE26"/>
  <c r="AE33"/>
  <c r="AF26"/>
  <c r="AF33"/>
  <c r="AH26"/>
  <c r="AH33"/>
  <c r="AI26"/>
  <c r="AI33"/>
  <c r="AJ26"/>
  <c r="AJ33"/>
  <c r="U26"/>
  <c r="U33"/>
  <c r="K33"/>
  <c r="V33"/>
  <c r="I26"/>
  <c r="O26"/>
  <c r="V26"/>
  <c r="Z26"/>
  <c r="C51"/>
  <c r="E51"/>
  <c r="I51"/>
  <c r="U43"/>
  <c r="C53"/>
  <c r="E53"/>
  <c r="I53"/>
  <c r="U41"/>
  <c r="I6" i="4"/>
  <c r="I9"/>
  <c r="I21"/>
  <c r="K21"/>
  <c r="L21"/>
  <c r="M21"/>
  <c r="O21"/>
  <c r="R21"/>
  <c r="S21"/>
  <c r="U21"/>
  <c r="X21"/>
  <c r="Y21"/>
  <c r="Z21"/>
  <c r="AB21"/>
  <c r="AC21"/>
  <c r="AE21"/>
  <c r="AF21"/>
  <c r="AH21"/>
  <c r="AI21"/>
  <c r="AJ21"/>
  <c r="I22"/>
  <c r="K22"/>
  <c r="L22"/>
  <c r="M22"/>
  <c r="O22"/>
  <c r="R22"/>
  <c r="S22"/>
  <c r="U22"/>
  <c r="X22"/>
  <c r="Y22"/>
  <c r="Z22"/>
  <c r="AB22"/>
  <c r="AC22"/>
  <c r="AE22"/>
  <c r="AF22"/>
  <c r="AH22"/>
  <c r="AI22"/>
  <c r="AJ22"/>
  <c r="I23"/>
  <c r="K23"/>
  <c r="L23"/>
  <c r="M23"/>
  <c r="O23"/>
  <c r="R23"/>
  <c r="S23"/>
  <c r="U23"/>
  <c r="X23"/>
  <c r="Y23"/>
  <c r="Z23"/>
  <c r="AB23"/>
  <c r="AC23"/>
  <c r="AE23"/>
  <c r="AF23"/>
  <c r="AH23"/>
  <c r="AI23"/>
  <c r="AJ23"/>
  <c r="I24"/>
  <c r="K24"/>
  <c r="L24"/>
  <c r="M24"/>
  <c r="O24"/>
  <c r="R24"/>
  <c r="S24"/>
  <c r="U24"/>
  <c r="X24"/>
  <c r="Y24"/>
  <c r="Z24"/>
  <c r="AB24"/>
  <c r="AC24"/>
  <c r="AE24"/>
  <c r="AF24"/>
  <c r="AH24"/>
  <c r="AI24"/>
  <c r="AJ24"/>
  <c r="I25"/>
  <c r="K25"/>
  <c r="L25"/>
  <c r="M25"/>
  <c r="O25"/>
  <c r="R25"/>
  <c r="S25"/>
  <c r="U25"/>
  <c r="X25"/>
  <c r="Y25"/>
  <c r="Z25"/>
  <c r="AB25"/>
  <c r="AC25"/>
  <c r="AE25"/>
  <c r="AF25"/>
  <c r="AH25"/>
  <c r="AI25"/>
  <c r="AJ25"/>
  <c r="I26"/>
  <c r="K26"/>
  <c r="L26"/>
  <c r="M26"/>
  <c r="O26"/>
  <c r="R26"/>
  <c r="S26"/>
  <c r="U26"/>
  <c r="X26"/>
  <c r="Y26"/>
  <c r="Z26"/>
  <c r="AB26"/>
  <c r="AC26"/>
  <c r="AE26"/>
  <c r="AF26"/>
  <c r="AH26"/>
  <c r="AI26"/>
  <c r="AJ26"/>
  <c r="I27"/>
  <c r="K27"/>
  <c r="L27"/>
  <c r="M27"/>
  <c r="O27"/>
  <c r="R27"/>
  <c r="S27"/>
  <c r="U27"/>
  <c r="X27"/>
  <c r="Y27"/>
  <c r="Z27"/>
  <c r="AB27"/>
  <c r="AC27"/>
  <c r="AE27"/>
  <c r="AF27"/>
  <c r="AH27"/>
  <c r="AI27"/>
  <c r="AJ27"/>
  <c r="I28"/>
  <c r="K28"/>
  <c r="L28"/>
  <c r="M28"/>
  <c r="O28"/>
  <c r="R28"/>
  <c r="S28"/>
  <c r="U28"/>
  <c r="V28"/>
  <c r="X28"/>
  <c r="Y28"/>
  <c r="Z28"/>
  <c r="AB28"/>
  <c r="AC28"/>
  <c r="AE28"/>
  <c r="AF28"/>
  <c r="AH28"/>
  <c r="AI28"/>
  <c r="AJ28"/>
  <c r="I38"/>
  <c r="I39"/>
  <c r="I40"/>
  <c r="I41"/>
  <c r="AF40"/>
  <c r="AE40"/>
  <c r="AE39"/>
  <c r="AE38"/>
  <c r="AF39"/>
  <c r="AF38"/>
  <c r="X18"/>
  <c r="X17"/>
  <c r="X14"/>
  <c r="X13"/>
  <c r="X11"/>
  <c r="X6"/>
  <c r="X7"/>
  <c r="X8"/>
  <c r="X9"/>
  <c r="X10"/>
  <c r="X12"/>
  <c r="X15"/>
  <c r="X16"/>
  <c r="X19"/>
  <c r="X20"/>
  <c r="O8"/>
  <c r="AE43"/>
  <c r="I33"/>
  <c r="R56"/>
  <c r="K6"/>
  <c r="K7"/>
  <c r="K8"/>
  <c r="K9"/>
  <c r="K10"/>
  <c r="K11"/>
  <c r="K12"/>
  <c r="K13"/>
  <c r="K14"/>
  <c r="K15"/>
  <c r="K16"/>
  <c r="K17"/>
  <c r="K18"/>
  <c r="K19"/>
  <c r="K20"/>
  <c r="U6"/>
  <c r="U7"/>
  <c r="U8"/>
  <c r="U9"/>
  <c r="U10"/>
  <c r="U11"/>
  <c r="U12"/>
  <c r="U13"/>
  <c r="U14"/>
  <c r="U15"/>
  <c r="U16"/>
  <c r="U17"/>
  <c r="U18"/>
  <c r="U19"/>
  <c r="U20"/>
  <c r="K56"/>
  <c r="I56"/>
  <c r="Y6"/>
  <c r="Y7"/>
  <c r="Y8"/>
  <c r="Y9"/>
  <c r="Y10"/>
  <c r="Y11"/>
  <c r="Y12"/>
  <c r="Y13"/>
  <c r="Y14"/>
  <c r="Y15"/>
  <c r="Y16"/>
  <c r="Y17"/>
  <c r="Y18"/>
  <c r="Y19"/>
  <c r="Y20"/>
  <c r="I10"/>
  <c r="V6"/>
  <c r="V7"/>
  <c r="O38"/>
  <c r="O39"/>
  <c r="U38"/>
  <c r="U39"/>
  <c r="K38"/>
  <c r="L38"/>
  <c r="K39"/>
  <c r="L39"/>
  <c r="AH6"/>
  <c r="AH7"/>
  <c r="AH8"/>
  <c r="AH9"/>
  <c r="AH10"/>
  <c r="AH11"/>
  <c r="AH12"/>
  <c r="AH13"/>
  <c r="AH14"/>
  <c r="AH15"/>
  <c r="AH16"/>
  <c r="AH17"/>
  <c r="AH18"/>
  <c r="AH19"/>
  <c r="AH20"/>
  <c r="AI6"/>
  <c r="AI7"/>
  <c r="AI8"/>
  <c r="AI9"/>
  <c r="AI10"/>
  <c r="AI11"/>
  <c r="AI12"/>
  <c r="AI13"/>
  <c r="AI14"/>
  <c r="AI15"/>
  <c r="AI16"/>
  <c r="AI17"/>
  <c r="AI18"/>
  <c r="AI19"/>
  <c r="AI20"/>
  <c r="AJ6"/>
  <c r="AJ7"/>
  <c r="AJ8"/>
  <c r="AJ9"/>
  <c r="AJ10"/>
  <c r="AJ11"/>
  <c r="AJ12"/>
  <c r="AJ13"/>
  <c r="AJ14"/>
  <c r="AJ15"/>
  <c r="AJ17"/>
  <c r="AJ18"/>
  <c r="AJ19"/>
  <c r="AJ20"/>
  <c r="M38"/>
  <c r="M39"/>
  <c r="AB39"/>
  <c r="Y39"/>
  <c r="R39"/>
  <c r="R14"/>
  <c r="AB38"/>
  <c r="Z6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C20"/>
  <c r="AC19"/>
  <c r="AC18"/>
  <c r="AC17"/>
  <c r="AC16"/>
  <c r="AC15"/>
  <c r="AC14"/>
  <c r="AC13"/>
  <c r="AC12"/>
  <c r="AC11"/>
  <c r="AC10"/>
  <c r="AC9"/>
  <c r="AC8"/>
  <c r="AC7"/>
  <c r="AC6"/>
  <c r="AB6"/>
  <c r="AB20"/>
  <c r="AB19"/>
  <c r="AB18"/>
  <c r="AB17"/>
  <c r="AB15"/>
  <c r="AB14"/>
  <c r="AB16"/>
  <c r="AB13"/>
  <c r="AB12"/>
  <c r="AB11"/>
  <c r="AB10"/>
  <c r="AB9"/>
  <c r="AB8"/>
  <c r="AB7"/>
  <c r="O19"/>
  <c r="O18"/>
  <c r="O17"/>
  <c r="O16"/>
  <c r="O15"/>
  <c r="O14"/>
  <c r="O13"/>
  <c r="O12"/>
  <c r="O11"/>
  <c r="O10"/>
  <c r="O9"/>
  <c r="O7"/>
  <c r="O6"/>
  <c r="R13"/>
  <c r="R12"/>
  <c r="R11"/>
  <c r="R10"/>
  <c r="R9"/>
  <c r="R8"/>
  <c r="R7"/>
  <c r="R15"/>
  <c r="R16"/>
  <c r="R17"/>
  <c r="R18"/>
  <c r="R19"/>
  <c r="R20"/>
  <c r="V15"/>
  <c r="S15"/>
  <c r="L15"/>
  <c r="M15"/>
  <c r="I15"/>
  <c r="Z15"/>
  <c r="S17"/>
  <c r="S19"/>
  <c r="S20"/>
  <c r="S6"/>
  <c r="S7"/>
  <c r="S8"/>
  <c r="S9"/>
  <c r="S10"/>
  <c r="S11"/>
  <c r="S12"/>
  <c r="S13"/>
  <c r="S14"/>
  <c r="S16"/>
  <c r="S18"/>
  <c r="R6"/>
  <c r="L10"/>
  <c r="L14"/>
  <c r="L6"/>
  <c r="L7"/>
  <c r="L8"/>
  <c r="L9"/>
  <c r="L11"/>
  <c r="L12"/>
  <c r="L13"/>
  <c r="L16"/>
  <c r="L17"/>
  <c r="L18"/>
  <c r="L19"/>
  <c r="L20"/>
  <c r="Y38"/>
  <c r="R38"/>
  <c r="M18"/>
  <c r="M17"/>
  <c r="M16"/>
  <c r="M10"/>
  <c r="M9"/>
  <c r="M8"/>
  <c r="M20"/>
  <c r="M6"/>
  <c r="M7"/>
  <c r="M11"/>
  <c r="M12"/>
  <c r="M13"/>
  <c r="M14"/>
  <c r="M19"/>
  <c r="V20"/>
  <c r="V19"/>
  <c r="V18"/>
  <c r="V17"/>
  <c r="V16"/>
  <c r="V14"/>
  <c r="V13"/>
  <c r="V12"/>
  <c r="V11"/>
  <c r="V10"/>
  <c r="V9"/>
  <c r="V8"/>
  <c r="Z20"/>
  <c r="Z19"/>
  <c r="Z18"/>
  <c r="Z17"/>
  <c r="Z16"/>
  <c r="Z14"/>
  <c r="Z13"/>
  <c r="Z12"/>
  <c r="Z11"/>
  <c r="Z10"/>
  <c r="Z9"/>
  <c r="Z8"/>
  <c r="Z7"/>
  <c r="I7"/>
  <c r="I17"/>
  <c r="I18"/>
  <c r="I14"/>
  <c r="I13"/>
  <c r="I19"/>
  <c r="I16"/>
  <c r="I12"/>
  <c r="I11"/>
  <c r="I8"/>
  <c r="L56"/>
  <c r="V56"/>
  <c r="U56"/>
  <c r="O56"/>
  <c r="S56"/>
  <c r="M56"/>
  <c r="I20"/>
  <c r="O20"/>
  <c r="U40"/>
  <c r="I43"/>
  <c r="Y40"/>
  <c r="AB40"/>
  <c r="Y43"/>
  <c r="AB43"/>
  <c r="O40"/>
  <c r="R43"/>
  <c r="AF43"/>
  <c r="K40"/>
  <c r="L40"/>
  <c r="L43"/>
  <c r="K43"/>
  <c r="O43"/>
  <c r="M43"/>
  <c r="M40"/>
  <c r="R40"/>
  <c r="V21"/>
  <c r="V22"/>
  <c r="V23"/>
  <c r="V24"/>
  <c r="V25"/>
  <c r="V26"/>
  <c r="V27"/>
  <c r="I29"/>
  <c r="X29"/>
  <c r="Y29"/>
  <c r="Z29"/>
  <c r="V29"/>
  <c r="O29"/>
  <c r="AB30"/>
  <c r="AB29"/>
  <c r="AB33"/>
  <c r="AC30"/>
  <c r="AC29"/>
  <c r="AC33"/>
  <c r="AE30"/>
  <c r="AE29"/>
  <c r="AE33"/>
  <c r="AF30"/>
  <c r="AF29"/>
  <c r="AF33"/>
  <c r="L30"/>
  <c r="K30"/>
  <c r="M30"/>
  <c r="K29"/>
  <c r="L29"/>
  <c r="M29"/>
  <c r="M33"/>
  <c r="Y30"/>
  <c r="Y33"/>
  <c r="X30"/>
  <c r="X33"/>
  <c r="Z33"/>
  <c r="L33"/>
  <c r="R30"/>
  <c r="S30"/>
  <c r="AJ30"/>
  <c r="AJ29"/>
  <c r="AJ33"/>
  <c r="AI30"/>
  <c r="AI29"/>
  <c r="AI33"/>
  <c r="AH30"/>
  <c r="AH29"/>
  <c r="AH33"/>
  <c r="U30"/>
  <c r="U29"/>
  <c r="U33"/>
  <c r="K33"/>
  <c r="V33"/>
  <c r="I30"/>
  <c r="Z30"/>
  <c r="V30"/>
  <c r="O30"/>
  <c r="C51"/>
  <c r="E51"/>
  <c r="I51"/>
  <c r="U43"/>
  <c r="AI39"/>
  <c r="AI40"/>
  <c r="C53"/>
  <c r="E53"/>
  <c r="I53"/>
  <c r="U41"/>
  <c r="AI41"/>
  <c r="AI38"/>
  <c r="AI43"/>
  <c r="S29"/>
  <c r="S33"/>
  <c r="R29"/>
  <c r="R33"/>
  <c r="G32" i="24"/>
  <c r="G42"/>
  <c r="G44"/>
  <c r="H32"/>
  <c r="H42"/>
  <c r="H44"/>
  <c r="P32"/>
  <c r="P42"/>
  <c r="P44"/>
  <c r="Z32"/>
  <c r="Z42"/>
  <c r="Z44"/>
  <c r="AC32"/>
  <c r="AC42"/>
  <c r="AC44"/>
  <c r="W32"/>
  <c r="W42"/>
  <c r="W44"/>
  <c r="X32"/>
  <c r="X42"/>
  <c r="X44"/>
  <c r="AD32"/>
  <c r="AD42"/>
  <c r="AD44"/>
  <c r="AE32"/>
  <c r="AE42"/>
  <c r="AE44"/>
  <c r="AA32"/>
  <c r="AA42"/>
  <c r="AA44"/>
  <c r="T32"/>
  <c r="T42"/>
  <c r="T44"/>
  <c r="S32"/>
  <c r="S42"/>
  <c r="S44"/>
  <c r="Q44"/>
  <c r="K32"/>
  <c r="K42"/>
  <c r="K44"/>
  <c r="N32"/>
  <c r="N42"/>
  <c r="N44"/>
  <c r="M32"/>
  <c r="M42"/>
  <c r="M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F37"/>
  <c r="F38"/>
  <c r="F39"/>
  <c r="F40"/>
  <c r="E42"/>
  <c r="E44"/>
  <c r="Q42"/>
  <c r="Q32"/>
  <c r="U40"/>
  <c r="Q40"/>
  <c r="I40"/>
  <c r="C40"/>
  <c r="B40"/>
  <c r="A40"/>
  <c r="U39"/>
  <c r="Q39"/>
  <c r="I39"/>
  <c r="C39"/>
  <c r="B39"/>
  <c r="A39"/>
  <c r="U38"/>
  <c r="Q38"/>
  <c r="I38"/>
  <c r="C38"/>
  <c r="B38"/>
  <c r="A38"/>
  <c r="U37"/>
  <c r="Q37"/>
  <c r="I37"/>
  <c r="C37"/>
  <c r="B37"/>
  <c r="A37"/>
  <c r="U36"/>
  <c r="Q36"/>
  <c r="I36"/>
  <c r="C36"/>
  <c r="B36"/>
  <c r="A36"/>
  <c r="U35"/>
  <c r="Q35"/>
  <c r="I35"/>
  <c r="C35"/>
  <c r="B35"/>
  <c r="A35"/>
  <c r="U34"/>
  <c r="Q34"/>
  <c r="I34"/>
  <c r="C34"/>
  <c r="B34"/>
  <c r="A34"/>
  <c r="U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42"/>
  <c r="I44"/>
  <c r="U42"/>
  <c r="U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2"/>
  <c r="M1"/>
  <c r="T32" i="9"/>
  <c r="T42"/>
  <c r="T44"/>
  <c r="H32"/>
  <c r="H42"/>
  <c r="H44"/>
  <c r="AA32"/>
  <c r="AA42"/>
  <c r="AA44"/>
  <c r="AE32"/>
  <c r="AE42"/>
  <c r="AE44"/>
  <c r="AD32"/>
  <c r="AD42"/>
  <c r="AD44"/>
  <c r="X32"/>
  <c r="X42"/>
  <c r="X44"/>
  <c r="W32"/>
  <c r="W42"/>
  <c r="W44"/>
  <c r="AC32"/>
  <c r="AC42"/>
  <c r="AC44"/>
  <c r="Z32"/>
  <c r="Z42"/>
  <c r="Z44"/>
  <c r="P32"/>
  <c r="P42"/>
  <c r="P44"/>
  <c r="G32"/>
  <c r="G42"/>
  <c r="G44"/>
  <c r="Q44"/>
  <c r="S32"/>
  <c r="S42"/>
  <c r="S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F37"/>
  <c r="F38"/>
  <c r="F39"/>
  <c r="F40"/>
  <c r="E42"/>
  <c r="E44"/>
  <c r="K32"/>
  <c r="K42"/>
  <c r="K44"/>
  <c r="N32"/>
  <c r="N42"/>
  <c r="N44"/>
  <c r="M32"/>
  <c r="M42"/>
  <c r="M44"/>
  <c r="Q42"/>
  <c r="Q32"/>
  <c r="U40"/>
  <c r="Q40"/>
  <c r="I40"/>
  <c r="C40"/>
  <c r="B40"/>
  <c r="A40"/>
  <c r="U39"/>
  <c r="Q39"/>
  <c r="I39"/>
  <c r="C39"/>
  <c r="B39"/>
  <c r="A39"/>
  <c r="U38"/>
  <c r="Q38"/>
  <c r="I38"/>
  <c r="C38"/>
  <c r="B38"/>
  <c r="A38"/>
  <c r="U37"/>
  <c r="Q37"/>
  <c r="I37"/>
  <c r="C37"/>
  <c r="B37"/>
  <c r="A37"/>
  <c r="U36"/>
  <c r="Q36"/>
  <c r="I36"/>
  <c r="C36"/>
  <c r="B36"/>
  <c r="A36"/>
  <c r="U35"/>
  <c r="Q35"/>
  <c r="I35"/>
  <c r="C35"/>
  <c r="B35"/>
  <c r="A35"/>
  <c r="U34"/>
  <c r="Q34"/>
  <c r="I34"/>
  <c r="C34"/>
  <c r="B34"/>
  <c r="A34"/>
  <c r="U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42"/>
  <c r="I44"/>
  <c r="U42"/>
  <c r="U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2"/>
  <c r="M1"/>
  <c r="H32" i="8"/>
  <c r="H42"/>
  <c r="H44"/>
  <c r="G32"/>
  <c r="G42"/>
  <c r="G44"/>
  <c r="P32"/>
  <c r="P42"/>
  <c r="P44"/>
  <c r="N32"/>
  <c r="N42"/>
  <c r="N44"/>
  <c r="Z32"/>
  <c r="Z42"/>
  <c r="Z44"/>
  <c r="AC32"/>
  <c r="AC42"/>
  <c r="AC44"/>
  <c r="W32"/>
  <c r="W42"/>
  <c r="W44"/>
  <c r="X32"/>
  <c r="X42"/>
  <c r="X44"/>
  <c r="AD32"/>
  <c r="AD42"/>
  <c r="AD44"/>
  <c r="AE32"/>
  <c r="AE42"/>
  <c r="AE44"/>
  <c r="AA32"/>
  <c r="AA42"/>
  <c r="AA44"/>
  <c r="T32"/>
  <c r="T42"/>
  <c r="T44"/>
  <c r="M32"/>
  <c r="M42"/>
  <c r="M44"/>
  <c r="S32"/>
  <c r="S42"/>
  <c r="S44"/>
  <c r="K32"/>
  <c r="K42"/>
  <c r="K44"/>
  <c r="Q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F37"/>
  <c r="F38"/>
  <c r="F39"/>
  <c r="F40"/>
  <c r="E42"/>
  <c r="E44"/>
  <c r="Q42"/>
  <c r="Q32"/>
  <c r="U40"/>
  <c r="Q40"/>
  <c r="I40"/>
  <c r="C40"/>
  <c r="B40"/>
  <c r="A40"/>
  <c r="U39"/>
  <c r="Q39"/>
  <c r="I39"/>
  <c r="C39"/>
  <c r="B39"/>
  <c r="A39"/>
  <c r="U38"/>
  <c r="Q38"/>
  <c r="I38"/>
  <c r="C38"/>
  <c r="B38"/>
  <c r="A38"/>
  <c r="U37"/>
  <c r="Q37"/>
  <c r="I37"/>
  <c r="C37"/>
  <c r="B37"/>
  <c r="A37"/>
  <c r="U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42"/>
  <c r="I44"/>
  <c r="U42"/>
  <c r="U36"/>
  <c r="Q36"/>
  <c r="C36"/>
  <c r="B36"/>
  <c r="A36"/>
  <c r="U35"/>
  <c r="Q35"/>
  <c r="C35"/>
  <c r="B35"/>
  <c r="A35"/>
  <c r="U34"/>
  <c r="Q34"/>
  <c r="C34"/>
  <c r="B34"/>
  <c r="A34"/>
  <c r="U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H32" i="36"/>
  <c r="H42"/>
  <c r="H44"/>
  <c r="G32"/>
  <c r="G42"/>
  <c r="G44"/>
  <c r="P32"/>
  <c r="P42"/>
  <c r="P44"/>
  <c r="N32"/>
  <c r="N42"/>
  <c r="N44"/>
  <c r="Z32"/>
  <c r="Z42"/>
  <c r="Z44"/>
  <c r="AC32"/>
  <c r="AC42"/>
  <c r="AC44"/>
  <c r="W32"/>
  <c r="W42"/>
  <c r="W44"/>
  <c r="X32"/>
  <c r="X42"/>
  <c r="X44"/>
  <c r="AD32"/>
  <c r="AD42"/>
  <c r="AD44"/>
  <c r="AE32"/>
  <c r="AE42"/>
  <c r="AE44"/>
  <c r="AA32"/>
  <c r="AA42"/>
  <c r="AA44"/>
  <c r="T32"/>
  <c r="T42"/>
  <c r="T44"/>
  <c r="M32"/>
  <c r="M42"/>
  <c r="M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F37"/>
  <c r="F38"/>
  <c r="F39"/>
  <c r="F40"/>
  <c r="E42"/>
  <c r="E44"/>
  <c r="Q44"/>
  <c r="K32"/>
  <c r="K42"/>
  <c r="K44"/>
  <c r="S32"/>
  <c r="S42"/>
  <c r="S44"/>
  <c r="Q42"/>
  <c r="Q32"/>
  <c r="U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37"/>
  <c r="I38"/>
  <c r="I39"/>
  <c r="I40"/>
  <c r="I42"/>
  <c r="I44"/>
  <c r="U42"/>
  <c r="U40"/>
  <c r="Q40"/>
  <c r="C40"/>
  <c r="B40"/>
  <c r="A40"/>
  <c r="U39"/>
  <c r="Q39"/>
  <c r="C39"/>
  <c r="B39"/>
  <c r="A39"/>
  <c r="U38"/>
  <c r="Q38"/>
  <c r="C38"/>
  <c r="B38"/>
  <c r="A38"/>
  <c r="U37"/>
  <c r="Q37"/>
  <c r="C37"/>
  <c r="B37"/>
  <c r="A37"/>
  <c r="U36"/>
  <c r="Q36"/>
  <c r="C36"/>
  <c r="B36"/>
  <c r="A36"/>
  <c r="U35"/>
  <c r="Q35"/>
  <c r="C35"/>
  <c r="B35"/>
  <c r="A35"/>
  <c r="U34"/>
  <c r="Q34"/>
  <c r="C34"/>
  <c r="B34"/>
  <c r="A34"/>
  <c r="U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M32" i="35"/>
  <c r="M42"/>
  <c r="M44"/>
  <c r="T32"/>
  <c r="T42"/>
  <c r="T44"/>
  <c r="H32"/>
  <c r="H42"/>
  <c r="H44"/>
  <c r="AA32"/>
  <c r="AA42"/>
  <c r="AA44"/>
  <c r="AE32"/>
  <c r="AE42"/>
  <c r="AE44"/>
  <c r="AD32"/>
  <c r="AD42"/>
  <c r="AD44"/>
  <c r="X32"/>
  <c r="X42"/>
  <c r="X44"/>
  <c r="W32"/>
  <c r="W42"/>
  <c r="W44"/>
  <c r="AC32"/>
  <c r="AC42"/>
  <c r="AC44"/>
  <c r="Z32"/>
  <c r="Z42"/>
  <c r="Z44"/>
  <c r="N32"/>
  <c r="N42"/>
  <c r="N44"/>
  <c r="P32"/>
  <c r="P42"/>
  <c r="P44"/>
  <c r="G32"/>
  <c r="G42"/>
  <c r="G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2"/>
  <c r="F34"/>
  <c r="F35"/>
  <c r="F36"/>
  <c r="F37"/>
  <c r="F38"/>
  <c r="F39"/>
  <c r="F40"/>
  <c r="E42"/>
  <c r="E44"/>
  <c r="Q44"/>
  <c r="K32"/>
  <c r="K42"/>
  <c r="K44"/>
  <c r="S32"/>
  <c r="S42"/>
  <c r="S44"/>
  <c r="Q42"/>
  <c r="Q32"/>
  <c r="U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4"/>
  <c r="I35"/>
  <c r="I36"/>
  <c r="I37"/>
  <c r="I38"/>
  <c r="I39"/>
  <c r="I40"/>
  <c r="I42"/>
  <c r="I44"/>
  <c r="U42"/>
  <c r="U40"/>
  <c r="Q40"/>
  <c r="C40"/>
  <c r="B40"/>
  <c r="A40"/>
  <c r="U39"/>
  <c r="Q39"/>
  <c r="C39"/>
  <c r="B39"/>
  <c r="A39"/>
  <c r="U38"/>
  <c r="Q38"/>
  <c r="C38"/>
  <c r="B38"/>
  <c r="A38"/>
  <c r="U37"/>
  <c r="Q37"/>
  <c r="C37"/>
  <c r="B37"/>
  <c r="A37"/>
  <c r="U36"/>
  <c r="Q36"/>
  <c r="C36"/>
  <c r="B36"/>
  <c r="A36"/>
  <c r="U35"/>
  <c r="Q35"/>
  <c r="C35"/>
  <c r="B35"/>
  <c r="A35"/>
  <c r="U34"/>
  <c r="Q34"/>
  <c r="C34"/>
  <c r="B34"/>
  <c r="A34"/>
  <c r="U32"/>
  <c r="U30"/>
  <c r="Q30"/>
  <c r="C30"/>
  <c r="B30"/>
  <c r="A30"/>
  <c r="U29"/>
  <c r="Q29"/>
  <c r="C29"/>
  <c r="B29"/>
  <c r="A29"/>
  <c r="U28"/>
  <c r="Q28"/>
  <c r="C28"/>
  <c r="B28"/>
  <c r="A28"/>
  <c r="U27"/>
  <c r="Q27"/>
  <c r="C27"/>
  <c r="B27"/>
  <c r="A27"/>
  <c r="U26"/>
  <c r="Q26"/>
  <c r="C26"/>
  <c r="B26"/>
  <c r="A26"/>
  <c r="U25"/>
  <c r="Q25"/>
  <c r="C25"/>
  <c r="B25"/>
  <c r="A25"/>
  <c r="U24"/>
  <c r="Q24"/>
  <c r="C24"/>
  <c r="B24"/>
  <c r="A24"/>
  <c r="U23"/>
  <c r="Q23"/>
  <c r="C23"/>
  <c r="B23"/>
  <c r="A23"/>
  <c r="U22"/>
  <c r="Q22"/>
  <c r="C22"/>
  <c r="B22"/>
  <c r="A22"/>
  <c r="U21"/>
  <c r="Q21"/>
  <c r="C21"/>
  <c r="B21"/>
  <c r="A21"/>
  <c r="U20"/>
  <c r="Q20"/>
  <c r="C20"/>
  <c r="B20"/>
  <c r="A20"/>
  <c r="U19"/>
  <c r="Q19"/>
  <c r="C19"/>
  <c r="B19"/>
  <c r="A19"/>
  <c r="U18"/>
  <c r="Q18"/>
  <c r="C18"/>
  <c r="B18"/>
  <c r="A18"/>
  <c r="U17"/>
  <c r="Q17"/>
  <c r="C17"/>
  <c r="B17"/>
  <c r="A17"/>
  <c r="U16"/>
  <c r="Q16"/>
  <c r="C16"/>
  <c r="B16"/>
  <c r="A16"/>
  <c r="U15"/>
  <c r="Q15"/>
  <c r="C15"/>
  <c r="B15"/>
  <c r="A15"/>
  <c r="U14"/>
  <c r="Q14"/>
  <c r="C14"/>
  <c r="B14"/>
  <c r="A14"/>
  <c r="U13"/>
  <c r="Q13"/>
  <c r="C13"/>
  <c r="B13"/>
  <c r="A13"/>
  <c r="U12"/>
  <c r="Q12"/>
  <c r="C12"/>
  <c r="B12"/>
  <c r="A12"/>
  <c r="U11"/>
  <c r="Q11"/>
  <c r="C11"/>
  <c r="B11"/>
  <c r="A11"/>
  <c r="U10"/>
  <c r="Q10"/>
  <c r="C10"/>
  <c r="B10"/>
  <c r="A10"/>
  <c r="U9"/>
  <c r="Q9"/>
  <c r="C9"/>
  <c r="B9"/>
  <c r="A9"/>
  <c r="U8"/>
  <c r="Q8"/>
  <c r="C8"/>
  <c r="B8"/>
  <c r="A8"/>
  <c r="U7"/>
  <c r="Q7"/>
  <c r="C7"/>
  <c r="B7"/>
  <c r="A7"/>
  <c r="M1"/>
  <c r="M2"/>
  <c r="I47" i="38"/>
  <c r="I49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C47"/>
  <c r="O37"/>
  <c r="O38"/>
  <c r="O39"/>
  <c r="C49"/>
  <c r="A7"/>
  <c r="B34"/>
  <c r="B35"/>
  <c r="B36"/>
  <c r="B37"/>
  <c r="B38"/>
  <c r="B39"/>
  <c r="A41"/>
  <c r="C35"/>
  <c r="A35"/>
  <c r="C34"/>
  <c r="A3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A32"/>
  <c r="C30"/>
  <c r="A30"/>
  <c r="C29"/>
  <c r="A29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C7"/>
  <c r="AD15"/>
  <c r="AB15"/>
  <c r="F15"/>
  <c r="P15"/>
  <c r="L15"/>
  <c r="K15"/>
  <c r="I15"/>
  <c r="AD14"/>
  <c r="AB14"/>
  <c r="F14"/>
  <c r="P14"/>
  <c r="L14"/>
  <c r="K14"/>
  <c r="I14"/>
  <c r="AD13"/>
  <c r="AB13"/>
  <c r="F13"/>
  <c r="P13"/>
  <c r="L13"/>
  <c r="K13"/>
  <c r="I13"/>
  <c r="AD12"/>
  <c r="AB12"/>
  <c r="F12"/>
  <c r="P12"/>
  <c r="L12"/>
  <c r="K12"/>
  <c r="I12"/>
  <c r="F17"/>
  <c r="F18"/>
  <c r="F7"/>
  <c r="F8"/>
  <c r="F9"/>
  <c r="F10"/>
  <c r="F11"/>
  <c r="F16"/>
  <c r="F19"/>
  <c r="F20"/>
  <c r="F21"/>
  <c r="F22"/>
  <c r="F23"/>
  <c r="F24"/>
  <c r="F25"/>
  <c r="F26"/>
  <c r="F27"/>
  <c r="F28"/>
  <c r="F29"/>
  <c r="F30"/>
  <c r="E32"/>
  <c r="F34"/>
  <c r="F35"/>
  <c r="F36"/>
  <c r="F37"/>
  <c r="F38"/>
  <c r="F39"/>
  <c r="E41"/>
  <c r="E43"/>
  <c r="AB7"/>
  <c r="AB8"/>
  <c r="AB9"/>
  <c r="AB11"/>
  <c r="AB16"/>
  <c r="AB17"/>
  <c r="AB18"/>
  <c r="AB19"/>
  <c r="AB20"/>
  <c r="AB21"/>
  <c r="AB22"/>
  <c r="AB23"/>
  <c r="AB24"/>
  <c r="AB25"/>
  <c r="AB26"/>
  <c r="AB27"/>
  <c r="AB28"/>
  <c r="AB29"/>
  <c r="AB30"/>
  <c r="AB32"/>
  <c r="AB34"/>
  <c r="AB35"/>
  <c r="AB36"/>
  <c r="AB37"/>
  <c r="AB38"/>
  <c r="AB39"/>
  <c r="AB41"/>
  <c r="AB43"/>
  <c r="Z32"/>
  <c r="Z41"/>
  <c r="Z43"/>
  <c r="Y32"/>
  <c r="Y41"/>
  <c r="Y43"/>
  <c r="X32"/>
  <c r="X41"/>
  <c r="X43"/>
  <c r="V32"/>
  <c r="V41"/>
  <c r="V43"/>
  <c r="U32"/>
  <c r="U41"/>
  <c r="U43"/>
  <c r="S32"/>
  <c r="S41"/>
  <c r="S43"/>
  <c r="I51"/>
  <c r="L51"/>
  <c r="K51"/>
  <c r="Q43"/>
  <c r="P7"/>
  <c r="P8"/>
  <c r="P9"/>
  <c r="P10"/>
  <c r="P11"/>
  <c r="P16"/>
  <c r="P17"/>
  <c r="P18"/>
  <c r="P19"/>
  <c r="P20"/>
  <c r="P21"/>
  <c r="P22"/>
  <c r="P23"/>
  <c r="P24"/>
  <c r="P25"/>
  <c r="P26"/>
  <c r="P27"/>
  <c r="P28"/>
  <c r="P29"/>
  <c r="P30"/>
  <c r="P32"/>
  <c r="P34"/>
  <c r="P35"/>
  <c r="P36"/>
  <c r="P37"/>
  <c r="P38"/>
  <c r="P39"/>
  <c r="P41"/>
  <c r="P43"/>
  <c r="C51"/>
  <c r="G51"/>
  <c r="E51"/>
  <c r="O43"/>
  <c r="N32"/>
  <c r="N41"/>
  <c r="N43"/>
  <c r="K7"/>
  <c r="K8"/>
  <c r="K10"/>
  <c r="K11"/>
  <c r="K16"/>
  <c r="K17"/>
  <c r="K18"/>
  <c r="K19"/>
  <c r="K20"/>
  <c r="K21"/>
  <c r="K22"/>
  <c r="K23"/>
  <c r="K24"/>
  <c r="K25"/>
  <c r="K26"/>
  <c r="K27"/>
  <c r="K28"/>
  <c r="K29"/>
  <c r="K30"/>
  <c r="K32"/>
  <c r="K34"/>
  <c r="K35"/>
  <c r="K36"/>
  <c r="K37"/>
  <c r="K38"/>
  <c r="K39"/>
  <c r="K41"/>
  <c r="K43"/>
  <c r="L43"/>
  <c r="G32"/>
  <c r="G41"/>
  <c r="G43"/>
  <c r="I43"/>
  <c r="H32"/>
  <c r="H41"/>
  <c r="H43"/>
  <c r="L49"/>
  <c r="K49"/>
  <c r="Q41"/>
  <c r="G49"/>
  <c r="E49"/>
  <c r="O41"/>
  <c r="L41"/>
  <c r="I41"/>
  <c r="L39"/>
  <c r="I39"/>
  <c r="L38"/>
  <c r="I38"/>
  <c r="L37"/>
  <c r="I37"/>
  <c r="L36"/>
  <c r="I36"/>
  <c r="L35"/>
  <c r="I35"/>
  <c r="L34"/>
  <c r="I34"/>
  <c r="L47"/>
  <c r="K47"/>
  <c r="Q32"/>
  <c r="G47"/>
  <c r="E47"/>
  <c r="O32"/>
  <c r="L32"/>
  <c r="I32"/>
  <c r="K2"/>
  <c r="L8"/>
  <c r="I8"/>
  <c r="L7"/>
  <c r="AD7"/>
  <c r="AD8"/>
  <c r="AD9"/>
  <c r="AD10"/>
  <c r="AD11"/>
  <c r="AD16"/>
  <c r="AD17"/>
  <c r="AD18"/>
  <c r="AD19"/>
  <c r="AD20"/>
  <c r="AD21"/>
  <c r="AD22"/>
  <c r="AD23"/>
  <c r="AD24"/>
  <c r="AD25"/>
  <c r="AD26"/>
  <c r="AD27"/>
  <c r="AD28"/>
  <c r="AD29"/>
  <c r="AD30"/>
  <c r="AD32"/>
  <c r="AG32"/>
  <c r="AF32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L18"/>
  <c r="I18"/>
  <c r="L17"/>
  <c r="I17"/>
  <c r="L16"/>
  <c r="I16"/>
  <c r="L11"/>
  <c r="I11"/>
  <c r="L10"/>
  <c r="I10"/>
  <c r="L9"/>
  <c r="I9"/>
  <c r="I7"/>
  <c r="K1"/>
  <c r="A36"/>
  <c r="C36"/>
  <c r="A37"/>
  <c r="C37"/>
  <c r="A38"/>
  <c r="C38"/>
  <c r="A39"/>
  <c r="C39"/>
</calcChain>
</file>

<file path=xl/comments1.xml><?xml version="1.0" encoding="utf-8"?>
<comments xmlns="http://schemas.openxmlformats.org/spreadsheetml/2006/main">
  <authors>
    <author>Jeff Rochon</author>
  </authors>
  <commentList>
    <comment ref="R31" authorId="0">
      <text>
        <r>
          <rPr>
            <b/>
            <sz val="9"/>
            <color indexed="81"/>
            <rFont val="Geneva"/>
          </rPr>
          <t>Jeff Rochon:</t>
        </r>
        <r>
          <rPr>
            <sz val="9"/>
            <color indexed="81"/>
            <rFont val="Geneva"/>
          </rPr>
          <t xml:space="preserve">
TEAM - Penalty
FEb-09 BRK
 Too Many</t>
        </r>
      </text>
    </comment>
    <comment ref="AF42" authorId="0">
      <text>
        <r>
          <rPr>
            <b/>
            <sz val="9"/>
            <color indexed="81"/>
            <rFont val="Geneva"/>
          </rPr>
          <t>Jeff Rochon:</t>
        </r>
        <r>
          <rPr>
            <sz val="9"/>
            <color indexed="81"/>
            <rFont val="Geneva"/>
          </rPr>
          <t xml:space="preserve">
Team Shutouts
Dec-07 St. Johns</t>
        </r>
      </text>
    </comment>
  </commentList>
</comments>
</file>

<file path=xl/comments2.xml><?xml version="1.0" encoding="utf-8"?>
<comments xmlns="http://schemas.openxmlformats.org/spreadsheetml/2006/main">
  <authors>
    <author>Jeff Rochon</author>
  </authors>
  <commentList>
    <comment ref="R31" authorId="0">
      <text>
        <r>
          <rPr>
            <b/>
            <sz val="9"/>
            <color indexed="81"/>
            <rFont val="Geneva"/>
          </rPr>
          <t>Jeff Rochon:</t>
        </r>
        <r>
          <rPr>
            <sz val="9"/>
            <color indexed="81"/>
            <rFont val="Geneva"/>
          </rPr>
          <t xml:space="preserve">
TEAM - Penalty
FDL - Too Many Men</t>
        </r>
      </text>
    </comment>
    <comment ref="AF42" authorId="0">
      <text>
        <r>
          <rPr>
            <b/>
            <sz val="9"/>
            <color indexed="81"/>
            <rFont val="Geneva"/>
          </rPr>
          <t>Jeff Rochon:</t>
        </r>
        <r>
          <rPr>
            <sz val="9"/>
            <color indexed="81"/>
            <rFont val="Geneva"/>
          </rPr>
          <t xml:space="preserve">
Team Shutouts
</t>
        </r>
      </text>
    </comment>
  </commentList>
</comments>
</file>

<file path=xl/comments3.xml><?xml version="1.0" encoding="utf-8"?>
<comments xmlns="http://schemas.openxmlformats.org/spreadsheetml/2006/main">
  <authors>
    <author>Jeff Rochon</author>
  </authors>
  <commentList>
    <comment ref="AF42" authorId="0">
      <text>
        <r>
          <rPr>
            <b/>
            <sz val="9"/>
            <color indexed="81"/>
            <rFont val="Geneva"/>
          </rPr>
          <t>Jeff Rochon:</t>
        </r>
        <r>
          <rPr>
            <sz val="9"/>
            <color indexed="81"/>
            <rFont val="Geneva"/>
          </rPr>
          <t xml:space="preserve">
Team Shutouts</t>
        </r>
      </text>
    </comment>
  </commentList>
</comments>
</file>

<file path=xl/sharedStrings.xml><?xml version="1.0" encoding="utf-8"?>
<sst xmlns="http://schemas.openxmlformats.org/spreadsheetml/2006/main" count="12427" uniqueCount="131">
  <si>
    <t>Hanna Nicholson</t>
  </si>
  <si>
    <t>Abby Weisrock</t>
  </si>
  <si>
    <t>#</t>
    <phoneticPr fontId="15" type="noConversion"/>
  </si>
  <si>
    <t>#</t>
    <phoneticPr fontId="15" type="noConversion"/>
  </si>
  <si>
    <t>Fwd</t>
    <phoneticPr fontId="15" type="noConversion"/>
  </si>
  <si>
    <t>D</t>
    <phoneticPr fontId="15" type="noConversion"/>
  </si>
  <si>
    <t>D</t>
    <phoneticPr fontId="15" type="noConversion"/>
  </si>
  <si>
    <t>Regionals - Waupun</t>
    <phoneticPr fontId="15"/>
  </si>
  <si>
    <t>Regionals - Brookfield</t>
    <phoneticPr fontId="15"/>
  </si>
  <si>
    <t>Sectionals - FDL Springs</t>
    <phoneticPr fontId="15"/>
  </si>
  <si>
    <t>-</t>
    <phoneticPr fontId="15" type="noConversion"/>
  </si>
  <si>
    <t>-</t>
    <phoneticPr fontId="15" type="noConversion"/>
  </si>
  <si>
    <t>-</t>
    <phoneticPr fontId="15" type="noConversion"/>
  </si>
  <si>
    <t>D</t>
    <phoneticPr fontId="15" type="noConversion"/>
  </si>
  <si>
    <t>F</t>
    <phoneticPr fontId="15" type="noConversion"/>
  </si>
  <si>
    <t>D</t>
    <phoneticPr fontId="15" type="noConversion"/>
  </si>
  <si>
    <t>D</t>
    <phoneticPr fontId="15" type="noConversion"/>
  </si>
  <si>
    <t>D</t>
    <phoneticPr fontId="15" type="noConversion"/>
  </si>
  <si>
    <t>-</t>
    <phoneticPr fontId="15"/>
  </si>
  <si>
    <t>-</t>
    <phoneticPr fontId="15" type="noConversion"/>
  </si>
  <si>
    <t>D</t>
    <phoneticPr fontId="15" type="noConversion"/>
  </si>
  <si>
    <t>F</t>
    <phoneticPr fontId="15" type="noConversion"/>
  </si>
  <si>
    <t>D</t>
    <phoneticPr fontId="15" type="noConversion"/>
  </si>
  <si>
    <t>F</t>
    <phoneticPr fontId="15" type="noConversion"/>
  </si>
  <si>
    <t>F</t>
    <phoneticPr fontId="15"/>
  </si>
  <si>
    <t>F</t>
    <phoneticPr fontId="15" type="noConversion"/>
  </si>
  <si>
    <t>Sun Prairie</t>
  </si>
  <si>
    <t>Sectional Final</t>
  </si>
  <si>
    <t>State</t>
  </si>
  <si>
    <t>Fond du Lac</t>
  </si>
  <si>
    <t>Fwd</t>
  </si>
  <si>
    <t>Regular Season:</t>
  </si>
  <si>
    <t>Playoffs:</t>
  </si>
  <si>
    <t>W</t>
  </si>
  <si>
    <t>Empty Net</t>
  </si>
  <si>
    <t>Total Time</t>
  </si>
  <si>
    <t>L</t>
  </si>
  <si>
    <t>T</t>
  </si>
  <si>
    <t>A</t>
  </si>
  <si>
    <t>Goal Detail</t>
  </si>
  <si>
    <t>EN</t>
  </si>
  <si>
    <t>Penalty Kill</t>
  </si>
  <si>
    <t>FG</t>
  </si>
  <si>
    <t>Overall:</t>
  </si>
  <si>
    <t>GW</t>
  </si>
  <si>
    <t>GT</t>
  </si>
  <si>
    <t>Bench</t>
  </si>
  <si>
    <t>Record</t>
  </si>
  <si>
    <t>PEN</t>
  </si>
  <si>
    <t>SV%</t>
  </si>
  <si>
    <t>MIN</t>
  </si>
  <si>
    <t>Yr</t>
  </si>
  <si>
    <t>PTS</t>
  </si>
  <si>
    <t>Minutes</t>
  </si>
  <si>
    <t>Penalties</t>
  </si>
  <si>
    <t>Win %</t>
  </si>
  <si>
    <t>% Time</t>
  </si>
  <si>
    <t>Goals</t>
  </si>
  <si>
    <t>Player Name</t>
  </si>
  <si>
    <t>G</t>
  </si>
  <si>
    <t>D</t>
  </si>
  <si>
    <t>GP</t>
  </si>
  <si>
    <t>Assists</t>
  </si>
  <si>
    <t>Points</t>
  </si>
  <si>
    <t>+ / -</t>
  </si>
  <si>
    <t>PIM</t>
  </si>
  <si>
    <t>SOG</t>
  </si>
  <si>
    <t>PPG</t>
  </si>
  <si>
    <t>PPA</t>
  </si>
  <si>
    <t>SHG</t>
  </si>
  <si>
    <t>SHA</t>
  </si>
  <si>
    <t>Power Play</t>
  </si>
  <si>
    <t>Shooting</t>
  </si>
  <si>
    <t>%</t>
  </si>
  <si>
    <t>GA</t>
  </si>
  <si>
    <t>Saves</t>
  </si>
  <si>
    <t>SV %</t>
  </si>
  <si>
    <t>SVs</t>
  </si>
  <si>
    <t>GAA</t>
  </si>
  <si>
    <t>SOGA</t>
  </si>
  <si>
    <t>SO</t>
  </si>
  <si>
    <t>Mins.</t>
  </si>
  <si>
    <t>Shots / Goals Against</t>
  </si>
  <si>
    <t>Date</t>
  </si>
  <si>
    <t>Game</t>
  </si>
  <si>
    <t>Pos</t>
  </si>
  <si>
    <t>Face Offs</t>
  </si>
  <si>
    <t>Won</t>
  </si>
  <si>
    <t>Taken</t>
  </si>
  <si>
    <t>-</t>
  </si>
  <si>
    <t>Start</t>
  </si>
  <si>
    <t>Opponent</t>
  </si>
  <si>
    <t>Appleton</t>
  </si>
  <si>
    <t xml:space="preserve"> -</t>
  </si>
  <si>
    <t>Jake Michael</t>
  </si>
  <si>
    <t>Nick Fisher</t>
  </si>
  <si>
    <t>Morgan Hobbs</t>
  </si>
  <si>
    <t>Laura Tymm</t>
  </si>
  <si>
    <t>Elle Lichte</t>
  </si>
  <si>
    <t>Kara Olsen</t>
  </si>
  <si>
    <t>Shelby O'Conner</t>
  </si>
  <si>
    <t>Alyssa Christopherson</t>
  </si>
  <si>
    <t>Cammy England</t>
  </si>
  <si>
    <t>Alex Beversdorf</t>
  </si>
  <si>
    <t>Cariah Ramsey</t>
  </si>
  <si>
    <t>Hannah Bird</t>
  </si>
  <si>
    <t>Makenna Thomas</t>
  </si>
  <si>
    <t>Jade Nielsen</t>
  </si>
  <si>
    <t>Claire Harless</t>
  </si>
  <si>
    <t>Sara Hopkins</t>
  </si>
  <si>
    <t>Cameron Nowicki</t>
  </si>
  <si>
    <t>2012-13 Statistics [Regular Season]</t>
  </si>
  <si>
    <t>2012-13 Statistics [Playoffs]</t>
  </si>
  <si>
    <t>2012-13 Statistics [Overall]</t>
  </si>
  <si>
    <t>2012-13 Game Statistics</t>
  </si>
  <si>
    <t>Beaver Dam</t>
  </si>
  <si>
    <t>Ice Dogs</t>
  </si>
  <si>
    <t>Beloit</t>
  </si>
  <si>
    <t>Wisconsin Storm</t>
  </si>
  <si>
    <t>Green Bay</t>
  </si>
  <si>
    <t>Brookfield Coop</t>
  </si>
  <si>
    <t>Fox City Stars</t>
  </si>
  <si>
    <t>Stoughton</t>
  </si>
  <si>
    <t>USM</t>
  </si>
  <si>
    <t>Middleton</t>
  </si>
  <si>
    <t>Holy Angels</t>
  </si>
  <si>
    <t>Tournament - Culver Cup</t>
  </si>
  <si>
    <t>Finals</t>
  </si>
  <si>
    <t>Tournament</t>
  </si>
  <si>
    <t>Baraboo</t>
  </si>
  <si>
    <t>F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</si>
</sst>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\+#,##0;[Red]\-#,##0;0"/>
    <numFmt numFmtId="168" formatCode="0.0%"/>
    <numFmt numFmtId="169" formatCode="_(* #,##0.000_);_(* \(#,##0.000\);_(* &quot;-&quot;???_);_(@_)"/>
    <numFmt numFmtId="170" formatCode="mm/dd/yy"/>
    <numFmt numFmtId="171" formatCode="mmm\-dd"/>
  </numFmts>
  <fonts count="26">
    <font>
      <sz val="9"/>
      <name val="Geneva"/>
    </font>
    <font>
      <sz val="10"/>
      <name val="Formata Condensed"/>
    </font>
    <font>
      <sz val="10"/>
      <color indexed="9"/>
      <name val="Formata Condensed"/>
    </font>
    <font>
      <b/>
      <sz val="10"/>
      <name val="Formata Condensed"/>
    </font>
    <font>
      <sz val="30"/>
      <name val="Formata Medium"/>
    </font>
    <font>
      <i/>
      <sz val="24"/>
      <name val="Formata CondensedItalic"/>
    </font>
    <font>
      <sz val="9"/>
      <color indexed="9"/>
      <name val="Geneva"/>
    </font>
    <font>
      <b/>
      <sz val="10"/>
      <color indexed="9"/>
      <name val="Formata Condensed"/>
    </font>
    <font>
      <sz val="24"/>
      <name val="Formata CondensedItalic"/>
    </font>
    <font>
      <sz val="40"/>
      <name val="ModulaSerifBold"/>
    </font>
    <font>
      <sz val="42"/>
      <name val="ModulaSerifBold"/>
    </font>
    <font>
      <sz val="9"/>
      <color indexed="81"/>
      <name val="Geneva"/>
    </font>
    <font>
      <b/>
      <sz val="9"/>
      <color indexed="81"/>
      <name val="Geneva"/>
    </font>
    <font>
      <sz val="30"/>
      <color indexed="16"/>
      <name val="ModulaSerifBold"/>
    </font>
    <font>
      <sz val="38"/>
      <name val="Univers LightUltraCondensed"/>
    </font>
    <font>
      <sz val="8"/>
      <name val="Verdana"/>
    </font>
    <font>
      <sz val="25"/>
      <color indexed="16"/>
      <name val="Univers LightUltraCondensed"/>
    </font>
    <font>
      <sz val="9"/>
      <name val="Calibri"/>
    </font>
    <font>
      <sz val="10"/>
      <name val="Calibri"/>
    </font>
    <font>
      <sz val="10"/>
      <color indexed="9"/>
      <name val="Calibri"/>
    </font>
    <font>
      <b/>
      <sz val="10"/>
      <name val="Calibri"/>
    </font>
    <font>
      <sz val="9"/>
      <color indexed="9"/>
      <name val="Calibri"/>
    </font>
    <font>
      <b/>
      <sz val="10"/>
      <color indexed="9"/>
      <name val="Calibri"/>
    </font>
    <font>
      <sz val="10"/>
      <color indexed="10"/>
      <name val="Calibri"/>
    </font>
    <font>
      <i/>
      <sz val="10"/>
      <name val="Calibri"/>
    </font>
    <font>
      <sz val="1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2" fontId="0" fillId="0" borderId="0" xfId="0" applyNumberFormat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21" fontId="0" fillId="0" borderId="0" xfId="0" applyNumberFormat="1"/>
    <xf numFmtId="1" fontId="0" fillId="0" borderId="0" xfId="0" applyNumberForma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1" fontId="1" fillId="0" borderId="0" xfId="0" applyNumberFormat="1" applyFont="1"/>
    <xf numFmtId="0" fontId="3" fillId="0" borderId="0" xfId="0" applyFont="1"/>
    <xf numFmtId="0" fontId="7" fillId="0" borderId="0" xfId="0" applyFont="1"/>
    <xf numFmtId="1" fontId="1" fillId="0" borderId="0" xfId="0" applyNumberFormat="1" applyFont="1"/>
    <xf numFmtId="21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164" fontId="18" fillId="0" borderId="0" xfId="0" applyNumberFormat="1" applyFont="1" applyBorder="1" applyAlignment="1">
      <alignment horizontal="right"/>
    </xf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7" fillId="0" borderId="0" xfId="0" applyFont="1" applyFill="1"/>
    <xf numFmtId="164" fontId="18" fillId="0" borderId="4" xfId="0" applyNumberFormat="1" applyFont="1" applyBorder="1" applyAlignment="1">
      <alignment horizontal="right"/>
    </xf>
    <xf numFmtId="164" fontId="18" fillId="0" borderId="4" xfId="0" applyNumberFormat="1" applyFont="1" applyFill="1" applyBorder="1" applyAlignment="1">
      <alignment horizontal="right"/>
    </xf>
    <xf numFmtId="164" fontId="20" fillId="3" borderId="4" xfId="0" applyNumberFormat="1" applyFont="1" applyFill="1" applyBorder="1" applyAlignment="1">
      <alignment horizontal="right"/>
    </xf>
    <xf numFmtId="167" fontId="18" fillId="0" borderId="1" xfId="0" applyNumberFormat="1" applyFont="1" applyBorder="1" applyAlignment="1">
      <alignment horizontal="right"/>
    </xf>
    <xf numFmtId="0" fontId="17" fillId="0" borderId="2" xfId="0" applyFont="1" applyBorder="1"/>
    <xf numFmtId="169" fontId="18" fillId="0" borderId="4" xfId="0" applyNumberFormat="1" applyFont="1" applyBorder="1" applyAlignment="1">
      <alignment horizontal="right"/>
    </xf>
    <xf numFmtId="169" fontId="18" fillId="0" borderId="4" xfId="0" applyNumberFormat="1" applyFont="1" applyFill="1" applyBorder="1" applyAlignment="1">
      <alignment horizontal="right"/>
    </xf>
    <xf numFmtId="164" fontId="18" fillId="4" borderId="4" xfId="0" applyNumberFormat="1" applyFont="1" applyFill="1" applyBorder="1" applyAlignment="1">
      <alignment horizontal="right"/>
    </xf>
    <xf numFmtId="0" fontId="17" fillId="0" borderId="6" xfId="0" applyFont="1" applyBorder="1"/>
    <xf numFmtId="164" fontId="18" fillId="0" borderId="4" xfId="0" quotePrefix="1" applyNumberFormat="1" applyFont="1" applyBorder="1" applyAlignment="1">
      <alignment horizontal="right"/>
    </xf>
    <xf numFmtId="164" fontId="18" fillId="0" borderId="4" xfId="0" quotePrefix="1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/>
    </xf>
    <xf numFmtId="0" fontId="18" fillId="0" borderId="4" xfId="0" applyFont="1" applyFill="1" applyBorder="1"/>
    <xf numFmtId="167" fontId="18" fillId="0" borderId="1" xfId="0" applyNumberFormat="1" applyFont="1" applyFill="1" applyBorder="1" applyAlignment="1">
      <alignment horizontal="right"/>
    </xf>
    <xf numFmtId="0" fontId="17" fillId="0" borderId="6" xfId="0" applyFont="1" applyFill="1" applyBorder="1"/>
    <xf numFmtId="0" fontId="17" fillId="0" borderId="4" xfId="0" applyFont="1" applyBorder="1"/>
    <xf numFmtId="0" fontId="17" fillId="0" borderId="4" xfId="0" applyFont="1" applyFill="1" applyBorder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1" fillId="0" borderId="4" xfId="0" applyFont="1" applyBorder="1"/>
    <xf numFmtId="166" fontId="17" fillId="0" borderId="4" xfId="0" applyNumberFormat="1" applyFont="1" applyBorder="1"/>
    <xf numFmtId="0" fontId="21" fillId="0" borderId="4" xfId="0" applyFont="1" applyFill="1" applyBorder="1"/>
    <xf numFmtId="169" fontId="17" fillId="0" borderId="4" xfId="0" applyNumberFormat="1" applyFont="1" applyFill="1" applyBorder="1" applyAlignment="1">
      <alignment horizontal="right"/>
    </xf>
    <xf numFmtId="167" fontId="18" fillId="0" borderId="0" xfId="0" applyNumberFormat="1" applyFont="1"/>
    <xf numFmtId="0" fontId="18" fillId="0" borderId="0" xfId="0" applyFont="1" applyFill="1"/>
    <xf numFmtId="166" fontId="18" fillId="0" borderId="0" xfId="0" applyNumberFormat="1" applyFont="1"/>
    <xf numFmtId="0" fontId="20" fillId="0" borderId="0" xfId="0" applyFont="1" applyAlignment="1">
      <alignment horizontal="right"/>
    </xf>
    <xf numFmtId="164" fontId="20" fillId="0" borderId="4" xfId="0" applyNumberFormat="1" applyFont="1" applyBorder="1" applyAlignment="1">
      <alignment horizontal="right"/>
    </xf>
    <xf numFmtId="164" fontId="20" fillId="0" borderId="4" xfId="0" applyNumberFormat="1" applyFont="1" applyFill="1" applyBorder="1" applyAlignment="1"/>
    <xf numFmtId="164" fontId="20" fillId="0" borderId="4" xfId="0" applyNumberFormat="1" applyFont="1" applyFill="1" applyBorder="1" applyAlignment="1">
      <alignment horizontal="center"/>
    </xf>
    <xf numFmtId="164" fontId="20" fillId="0" borderId="4" xfId="0" applyNumberFormat="1" applyFont="1" applyBorder="1" applyAlignment="1"/>
    <xf numFmtId="169" fontId="20" fillId="0" borderId="4" xfId="0" applyNumberFormat="1" applyFont="1" applyBorder="1" applyAlignment="1"/>
    <xf numFmtId="169" fontId="20" fillId="0" borderId="4" xfId="0" applyNumberFormat="1" applyFont="1" applyFill="1" applyBorder="1" applyAlignment="1">
      <alignment horizontal="right"/>
    </xf>
    <xf numFmtId="164" fontId="20" fillId="4" borderId="4" xfId="0" applyNumberFormat="1" applyFont="1" applyFill="1" applyBorder="1" applyAlignment="1"/>
    <xf numFmtId="0" fontId="19" fillId="2" borderId="4" xfId="0" applyFont="1" applyFill="1" applyBorder="1" applyAlignment="1">
      <alignment horizontal="center"/>
    </xf>
    <xf numFmtId="0" fontId="17" fillId="0" borderId="0" xfId="0" applyFont="1" applyAlignment="1"/>
    <xf numFmtId="0" fontId="19" fillId="0" borderId="0" xfId="0" applyFont="1"/>
    <xf numFmtId="169" fontId="20" fillId="3" borderId="4" xfId="0" applyNumberFormat="1" applyFont="1" applyFill="1" applyBorder="1" applyAlignment="1">
      <alignment horizontal="right"/>
    </xf>
    <xf numFmtId="2" fontId="17" fillId="0" borderId="0" xfId="0" applyNumberFormat="1" applyFont="1"/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/>
    <xf numFmtId="0" fontId="19" fillId="0" borderId="0" xfId="0" applyFont="1" applyFill="1"/>
    <xf numFmtId="0" fontId="20" fillId="0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21" fontId="18" fillId="0" borderId="0" xfId="0" applyNumberFormat="1" applyFont="1"/>
    <xf numFmtId="1" fontId="18" fillId="0" borderId="0" xfId="0" applyNumberFormat="1" applyFont="1" applyAlignment="1">
      <alignment horizontal="center"/>
    </xf>
    <xf numFmtId="166" fontId="17" fillId="0" borderId="0" xfId="0" applyNumberFormat="1" applyFont="1"/>
    <xf numFmtId="0" fontId="18" fillId="4" borderId="4" xfId="0" applyFont="1" applyFill="1" applyBorder="1"/>
    <xf numFmtId="0" fontId="18" fillId="4" borderId="4" xfId="0" applyFont="1" applyFill="1" applyBorder="1" applyAlignment="1">
      <alignment horizontal="center"/>
    </xf>
    <xf numFmtId="2" fontId="20" fillId="4" borderId="4" xfId="0" applyNumberFormat="1" applyFont="1" applyFill="1" applyBorder="1" applyAlignment="1">
      <alignment horizontal="center"/>
    </xf>
    <xf numFmtId="166" fontId="18" fillId="4" borderId="4" xfId="0" applyNumberFormat="1" applyFont="1" applyFill="1" applyBorder="1" applyAlignment="1">
      <alignment horizontal="center"/>
    </xf>
    <xf numFmtId="1" fontId="18" fillId="4" borderId="4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/>
    <xf numFmtId="164" fontId="18" fillId="0" borderId="0" xfId="0" applyNumberFormat="1" applyFont="1" applyAlignment="1">
      <alignment horizontal="right"/>
    </xf>
    <xf numFmtId="0" fontId="18" fillId="5" borderId="4" xfId="0" applyFont="1" applyFill="1" applyBorder="1" applyAlignment="1">
      <alignment horizontal="center"/>
    </xf>
    <xf numFmtId="0" fontId="18" fillId="5" borderId="4" xfId="0" applyFont="1" applyFill="1" applyBorder="1"/>
    <xf numFmtId="164" fontId="18" fillId="5" borderId="4" xfId="0" applyNumberFormat="1" applyFont="1" applyFill="1" applyBorder="1" applyAlignment="1">
      <alignment horizontal="right"/>
    </xf>
    <xf numFmtId="164" fontId="20" fillId="5" borderId="4" xfId="0" applyNumberFormat="1" applyFont="1" applyFill="1" applyBorder="1" applyAlignment="1">
      <alignment horizontal="right"/>
    </xf>
    <xf numFmtId="167" fontId="18" fillId="5" borderId="1" xfId="0" applyNumberFormat="1" applyFont="1" applyFill="1" applyBorder="1" applyAlignment="1">
      <alignment horizontal="right"/>
    </xf>
    <xf numFmtId="0" fontId="17" fillId="5" borderId="6" xfId="0" applyFont="1" applyFill="1" applyBorder="1"/>
    <xf numFmtId="169" fontId="18" fillId="5" borderId="4" xfId="0" applyNumberFormat="1" applyFont="1" applyFill="1" applyBorder="1" applyAlignment="1">
      <alignment horizontal="right"/>
    </xf>
    <xf numFmtId="0" fontId="17" fillId="0" borderId="2" xfId="0" applyFont="1" applyFill="1" applyBorder="1"/>
    <xf numFmtId="169" fontId="17" fillId="0" borderId="4" xfId="0" applyNumberFormat="1" applyFont="1" applyBorder="1" applyAlignment="1">
      <alignment horizontal="right"/>
    </xf>
    <xf numFmtId="164" fontId="20" fillId="0" borderId="4" xfId="0" applyNumberFormat="1" applyFont="1" applyBorder="1"/>
    <xf numFmtId="167" fontId="17" fillId="0" borderId="0" xfId="0" applyNumberFormat="1" applyFont="1"/>
    <xf numFmtId="164" fontId="20" fillId="0" borderId="4" xfId="0" applyNumberFormat="1" applyFont="1" applyBorder="1" applyAlignment="1">
      <alignment horizontal="center"/>
    </xf>
    <xf numFmtId="169" fontId="20" fillId="0" borderId="4" xfId="0" applyNumberFormat="1" applyFont="1" applyBorder="1"/>
    <xf numFmtId="169" fontId="20" fillId="0" borderId="4" xfId="0" applyNumberFormat="1" applyFont="1" applyBorder="1" applyAlignment="1">
      <alignment horizontal="right"/>
    </xf>
    <xf numFmtId="164" fontId="20" fillId="4" borderId="4" xfId="0" applyNumberFormat="1" applyFont="1" applyFill="1" applyBorder="1"/>
    <xf numFmtId="167" fontId="18" fillId="0" borderId="4" xfId="0" applyNumberFormat="1" applyFont="1" applyBorder="1" applyAlignment="1">
      <alignment horizontal="center"/>
    </xf>
    <xf numFmtId="166" fontId="18" fillId="0" borderId="0" xfId="0" applyNumberFormat="1" applyFont="1" applyFill="1"/>
    <xf numFmtId="0" fontId="22" fillId="0" borderId="0" xfId="0" applyFont="1" applyAlignment="1">
      <alignment horizontal="center"/>
    </xf>
    <xf numFmtId="167" fontId="20" fillId="0" borderId="4" xfId="0" applyNumberFormat="1" applyFont="1" applyFill="1" applyBorder="1" applyAlignment="1">
      <alignment horizontal="center"/>
    </xf>
    <xf numFmtId="164" fontId="20" fillId="0" borderId="4" xfId="0" applyNumberFormat="1" applyFont="1" applyFill="1" applyBorder="1" applyAlignment="1">
      <alignment horizontal="right"/>
    </xf>
    <xf numFmtId="164" fontId="20" fillId="4" borderId="4" xfId="0" applyNumberFormat="1" applyFont="1" applyFill="1" applyBorder="1" applyAlignment="1">
      <alignment horizontal="center"/>
    </xf>
    <xf numFmtId="167" fontId="20" fillId="0" borderId="4" xfId="0" applyNumberFormat="1" applyFont="1" applyBorder="1" applyAlignment="1">
      <alignment horizontal="center"/>
    </xf>
    <xf numFmtId="164" fontId="20" fillId="6" borderId="4" xfId="0" applyNumberFormat="1" applyFont="1" applyFill="1" applyBorder="1" applyAlignment="1">
      <alignment horizontal="right"/>
    </xf>
    <xf numFmtId="167" fontId="20" fillId="6" borderId="4" xfId="0" applyNumberFormat="1" applyFont="1" applyFill="1" applyBorder="1" applyAlignment="1">
      <alignment horizontal="center"/>
    </xf>
    <xf numFmtId="169" fontId="20" fillId="6" borderId="4" xfId="0" applyNumberFormat="1" applyFont="1" applyFill="1" applyBorder="1" applyAlignment="1">
      <alignment horizontal="right"/>
    </xf>
    <xf numFmtId="171" fontId="18" fillId="0" borderId="4" xfId="0" applyNumberFormat="1" applyFont="1" applyBorder="1" applyAlignment="1">
      <alignment horizontal="center"/>
    </xf>
    <xf numFmtId="171" fontId="18" fillId="0" borderId="4" xfId="0" applyNumberFormat="1" applyFont="1" applyFill="1" applyBorder="1" applyAlignment="1">
      <alignment horizontal="center"/>
    </xf>
    <xf numFmtId="0" fontId="21" fillId="0" borderId="0" xfId="0" applyFont="1" applyFill="1"/>
    <xf numFmtId="167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7" fillId="5" borderId="2" xfId="0" applyFont="1" applyFill="1" applyBorder="1"/>
    <xf numFmtId="0" fontId="18" fillId="0" borderId="0" xfId="0" applyFont="1" applyAlignment="1">
      <alignment horizontal="right"/>
    </xf>
    <xf numFmtId="170" fontId="18" fillId="0" borderId="4" xfId="0" applyNumberFormat="1" applyFont="1" applyFill="1" applyBorder="1" applyAlignment="1">
      <alignment horizontal="center"/>
    </xf>
    <xf numFmtId="165" fontId="20" fillId="3" borderId="4" xfId="0" applyNumberFormat="1" applyFont="1" applyFill="1" applyBorder="1" applyAlignment="1">
      <alignment horizontal="right"/>
    </xf>
    <xf numFmtId="45" fontId="18" fillId="0" borderId="4" xfId="0" applyNumberFormat="1" applyFont="1" applyBorder="1" applyAlignment="1">
      <alignment horizontal="center"/>
    </xf>
    <xf numFmtId="45" fontId="19" fillId="0" borderId="0" xfId="0" applyNumberFormat="1" applyFont="1" applyAlignment="1">
      <alignment horizontal="center"/>
    </xf>
    <xf numFmtId="45" fontId="18" fillId="0" borderId="0" xfId="0" applyNumberFormat="1" applyFont="1" applyAlignment="1">
      <alignment horizontal="right"/>
    </xf>
    <xf numFmtId="170" fontId="18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1" fontId="20" fillId="0" borderId="4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45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46" fontId="18" fillId="0" borderId="0" xfId="0" applyNumberFormat="1" applyFont="1"/>
    <xf numFmtId="45" fontId="18" fillId="0" borderId="4" xfId="0" applyNumberFormat="1" applyFont="1" applyFill="1" applyBorder="1" applyAlignment="1">
      <alignment horizontal="center"/>
    </xf>
    <xf numFmtId="45" fontId="19" fillId="0" borderId="0" xfId="0" applyNumberFormat="1" applyFont="1" applyFill="1" applyBorder="1" applyAlignment="1">
      <alignment horizontal="center"/>
    </xf>
    <xf numFmtId="170" fontId="18" fillId="5" borderId="4" xfId="0" applyNumberFormat="1" applyFont="1" applyFill="1" applyBorder="1" applyAlignment="1">
      <alignment horizontal="center"/>
    </xf>
    <xf numFmtId="165" fontId="20" fillId="5" borderId="4" xfId="0" applyNumberFormat="1" applyFont="1" applyFill="1" applyBorder="1" applyAlignment="1">
      <alignment horizontal="right"/>
    </xf>
    <xf numFmtId="45" fontId="18" fillId="5" borderId="4" xfId="0" applyNumberFormat="1" applyFont="1" applyFill="1" applyBorder="1" applyAlignment="1">
      <alignment horizontal="center"/>
    </xf>
    <xf numFmtId="45" fontId="19" fillId="0" borderId="0" xfId="0" applyNumberFormat="1" applyFont="1" applyBorder="1" applyAlignment="1">
      <alignment horizontal="center"/>
    </xf>
    <xf numFmtId="164" fontId="20" fillId="4" borderId="4" xfId="0" applyNumberFormat="1" applyFont="1" applyFill="1" applyBorder="1" applyAlignment="1">
      <alignment horizontal="right"/>
    </xf>
    <xf numFmtId="165" fontId="20" fillId="4" borderId="4" xfId="0" applyNumberFormat="1" applyFont="1" applyFill="1" applyBorder="1" applyAlignment="1">
      <alignment horizontal="right"/>
    </xf>
    <xf numFmtId="169" fontId="20" fillId="4" borderId="4" xfId="0" applyNumberFormat="1" applyFont="1" applyFill="1" applyBorder="1" applyAlignment="1">
      <alignment horizontal="right"/>
    </xf>
    <xf numFmtId="0" fontId="20" fillId="4" borderId="4" xfId="0" applyFont="1" applyFill="1" applyBorder="1" applyAlignment="1">
      <alignment horizontal="center"/>
    </xf>
    <xf numFmtId="1" fontId="20" fillId="4" borderId="4" xfId="0" applyNumberFormat="1" applyFont="1" applyFill="1" applyBorder="1" applyAlignment="1">
      <alignment horizontal="center"/>
    </xf>
    <xf numFmtId="45" fontId="20" fillId="4" borderId="4" xfId="0" applyNumberFormat="1" applyFont="1" applyFill="1" applyBorder="1" applyAlignment="1">
      <alignment horizontal="center"/>
    </xf>
    <xf numFmtId="0" fontId="22" fillId="0" borderId="0" xfId="0" applyFont="1"/>
    <xf numFmtId="0" fontId="20" fillId="0" borderId="0" xfId="0" applyFont="1"/>
    <xf numFmtId="1" fontId="20" fillId="0" borderId="0" xfId="0" applyNumberFormat="1" applyFont="1"/>
    <xf numFmtId="21" fontId="20" fillId="0" borderId="0" xfId="0" applyNumberFormat="1" applyFont="1"/>
    <xf numFmtId="0" fontId="18" fillId="5" borderId="4" xfId="0" applyFont="1" applyFill="1" applyBorder="1" applyAlignment="1">
      <alignment horizontal="left"/>
    </xf>
    <xf numFmtId="45" fontId="19" fillId="0" borderId="0" xfId="0" applyNumberFormat="1" applyFont="1" applyFill="1" applyAlignment="1">
      <alignment horizontal="center"/>
    </xf>
    <xf numFmtId="171" fontId="18" fillId="5" borderId="4" xfId="0" applyNumberFormat="1" applyFont="1" applyFill="1" applyBorder="1" applyAlignment="1">
      <alignment horizontal="center"/>
    </xf>
    <xf numFmtId="167" fontId="18" fillId="5" borderId="4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0" xfId="0" applyFont="1"/>
    <xf numFmtId="0" fontId="18" fillId="0" borderId="4" xfId="0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7" fillId="7" borderId="0" xfId="0" applyFont="1" applyFill="1"/>
    <xf numFmtId="0" fontId="18" fillId="7" borderId="4" xfId="0" applyFont="1" applyFill="1" applyBorder="1"/>
    <xf numFmtId="0" fontId="0" fillId="7" borderId="0" xfId="0" applyFill="1"/>
    <xf numFmtId="0" fontId="1" fillId="7" borderId="0" xfId="0" applyFont="1" applyFill="1"/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0" fontId="25" fillId="0" borderId="4" xfId="0" applyFont="1" applyFill="1" applyBorder="1"/>
    <xf numFmtId="170" fontId="18" fillId="8" borderId="4" xfId="0" applyNumberFormat="1" applyFont="1" applyFill="1" applyBorder="1" applyAlignment="1">
      <alignment horizontal="center"/>
    </xf>
    <xf numFmtId="0" fontId="21" fillId="8" borderId="0" xfId="0" applyFont="1" applyFill="1"/>
    <xf numFmtId="0" fontId="18" fillId="8" borderId="4" xfId="0" applyFont="1" applyFill="1" applyBorder="1" applyAlignment="1">
      <alignment horizontal="left"/>
    </xf>
    <xf numFmtId="0" fontId="18" fillId="8" borderId="4" xfId="0" applyFont="1" applyFill="1" applyBorder="1" applyAlignment="1">
      <alignment horizontal="center"/>
    </xf>
    <xf numFmtId="0" fontId="19" fillId="8" borderId="0" xfId="0" applyFont="1" applyFill="1"/>
    <xf numFmtId="164" fontId="18" fillId="8" borderId="4" xfId="0" applyNumberFormat="1" applyFont="1" applyFill="1" applyBorder="1" applyAlignment="1">
      <alignment horizontal="right"/>
    </xf>
    <xf numFmtId="165" fontId="20" fillId="8" borderId="4" xfId="0" applyNumberFormat="1" applyFont="1" applyFill="1" applyBorder="1" applyAlignment="1">
      <alignment horizontal="right"/>
    </xf>
    <xf numFmtId="0" fontId="17" fillId="8" borderId="0" xfId="0" applyFont="1" applyFill="1"/>
    <xf numFmtId="169" fontId="18" fillId="8" borderId="4" xfId="0" applyNumberFormat="1" applyFont="1" applyFill="1" applyBorder="1" applyAlignment="1">
      <alignment horizontal="right"/>
    </xf>
    <xf numFmtId="45" fontId="18" fillId="8" borderId="4" xfId="0" applyNumberFormat="1" applyFont="1" applyFill="1" applyBorder="1" applyAlignment="1">
      <alignment horizontal="center"/>
    </xf>
    <xf numFmtId="45" fontId="19" fillId="8" borderId="0" xfId="0" applyNumberFormat="1" applyFont="1" applyFill="1" applyAlignment="1">
      <alignment horizontal="center"/>
    </xf>
    <xf numFmtId="0" fontId="18" fillId="8" borderId="0" xfId="0" applyFont="1" applyFill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right"/>
    </xf>
    <xf numFmtId="165" fontId="18" fillId="0" borderId="2" xfId="0" applyNumberFormat="1" applyFont="1" applyBorder="1" applyAlignment="1">
      <alignment horizontal="right"/>
    </xf>
    <xf numFmtId="0" fontId="18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8" fontId="18" fillId="0" borderId="1" xfId="0" applyNumberFormat="1" applyFont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0" fontId="19" fillId="2" borderId="5" xfId="0" quotePrefix="1" applyFont="1" applyFill="1" applyBorder="1" applyAlignment="1">
      <alignment horizontal="center"/>
    </xf>
    <xf numFmtId="0" fontId="19" fillId="2" borderId="0" xfId="0" quotePrefix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right"/>
    </xf>
    <xf numFmtId="164" fontId="18" fillId="0" borderId="2" xfId="0" applyNumberFormat="1" applyFont="1" applyBorder="1" applyAlignment="1">
      <alignment horizontal="right"/>
    </xf>
    <xf numFmtId="166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20" fillId="0" borderId="4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49" fontId="18" fillId="0" borderId="4" xfId="0" applyNumberFormat="1" applyFont="1" applyBorder="1" applyAlignment="1">
      <alignment horizontal="center"/>
    </xf>
    <xf numFmtId="169" fontId="20" fillId="0" borderId="1" xfId="0" applyNumberFormat="1" applyFont="1" applyBorder="1" applyAlignment="1">
      <alignment horizontal="right"/>
    </xf>
    <xf numFmtId="169" fontId="20" fillId="0" borderId="2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49" fontId="18" fillId="0" borderId="1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9" fontId="20" fillId="0" borderId="7" xfId="0" applyNumberFormat="1" applyFont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5" fontId="18" fillId="0" borderId="1" xfId="0" applyNumberFormat="1" applyFont="1" applyFill="1" applyBorder="1" applyAlignment="1">
      <alignment horizontal="right"/>
    </xf>
    <xf numFmtId="165" fontId="18" fillId="0" borderId="7" xfId="0" applyNumberFormat="1" applyFont="1" applyFill="1" applyBorder="1" applyAlignment="1">
      <alignment horizontal="right"/>
    </xf>
    <xf numFmtId="2" fontId="20" fillId="0" borderId="1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5" fontId="18" fillId="0" borderId="7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66" fontId="20" fillId="0" borderId="7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right"/>
    </xf>
    <xf numFmtId="164" fontId="20" fillId="0" borderId="7" xfId="0" applyNumberFormat="1" applyFont="1" applyBorder="1" applyAlignment="1">
      <alignment horizontal="right"/>
    </xf>
    <xf numFmtId="168" fontId="18" fillId="0" borderId="7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</cellXfs>
  <cellStyles count="1">
    <cellStyle name="Normal" xfId="0" builtinId="0"/>
  </cellStyles>
  <dxfs count="97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66FF33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5" Type="http://schemas.openxmlformats.org/officeDocument/2006/relationships/sharedStrings" Target="sharedStrings.xml"/><Relationship Id="rId31" Type="http://schemas.openxmlformats.org/officeDocument/2006/relationships/worksheet" Target="worksheets/sheet3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36" Type="http://schemas.openxmlformats.org/officeDocument/2006/relationships/calcChain" Target="calcChain.xml"/><Relationship Id="rId1" Type="http://schemas.openxmlformats.org/officeDocument/2006/relationships/worksheet" Target="worksheets/sheet1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32" Type="http://schemas.openxmlformats.org/officeDocument/2006/relationships/worksheet" Target="worksheets/sheet32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9" Type="http://schemas.openxmlformats.org/officeDocument/2006/relationships/worksheet" Target="worksheets/sheet9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7" Type="http://schemas.openxmlformats.org/officeDocument/2006/relationships/worksheet" Target="worksheets/sheet27.xml"/><Relationship Id="rId14" Type="http://schemas.openxmlformats.org/officeDocument/2006/relationships/worksheet" Target="worksheets/sheet14.xml"/><Relationship Id="rId23" Type="http://schemas.openxmlformats.org/officeDocument/2006/relationships/worksheet" Target="worksheets/sheet23.xml"/><Relationship Id="rId4" Type="http://schemas.openxmlformats.org/officeDocument/2006/relationships/worksheet" Target="worksheets/sheet4.xml"/><Relationship Id="rId28" Type="http://schemas.openxmlformats.org/officeDocument/2006/relationships/worksheet" Target="worksheets/sheet28.xml"/><Relationship Id="rId26" Type="http://schemas.openxmlformats.org/officeDocument/2006/relationships/worksheet" Target="worksheets/sheet26.xml"/><Relationship Id="rId30" Type="http://schemas.openxmlformats.org/officeDocument/2006/relationships/worksheet" Target="worksheets/sheet30.xml"/><Relationship Id="rId11" Type="http://schemas.openxmlformats.org/officeDocument/2006/relationships/worksheet" Target="worksheets/sheet11.xml"/><Relationship Id="rId29" Type="http://schemas.openxmlformats.org/officeDocument/2006/relationships/worksheet" Target="worksheets/sheet29.xml"/><Relationship Id="rId6" Type="http://schemas.openxmlformats.org/officeDocument/2006/relationships/worksheet" Target="worksheets/sheet6.xml"/><Relationship Id="rId16" Type="http://schemas.openxmlformats.org/officeDocument/2006/relationships/worksheet" Target="worksheets/sheet16.xml"/><Relationship Id="rId3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84670</xdr:colOff>
      <xdr:row>0</xdr:row>
      <xdr:rowOff>59269</xdr:rowOff>
    </xdr:from>
    <xdr:to>
      <xdr:col>12</xdr:col>
      <xdr:colOff>32282</xdr:colOff>
      <xdr:row>1</xdr:row>
      <xdr:rowOff>164256</xdr:rowOff>
    </xdr:to>
    <xdr:pic>
      <xdr:nvPicPr>
        <xdr:cNvPr id="4" name="Picture 3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84670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84670</xdr:colOff>
      <xdr:row>0</xdr:row>
      <xdr:rowOff>59269</xdr:rowOff>
    </xdr:from>
    <xdr:to>
      <xdr:col>12</xdr:col>
      <xdr:colOff>135470</xdr:colOff>
      <xdr:row>1</xdr:row>
      <xdr:rowOff>164256</xdr:rowOff>
    </xdr:to>
    <xdr:pic>
      <xdr:nvPicPr>
        <xdr:cNvPr id="4" name="Picture 3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84670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491069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177803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84670</xdr:colOff>
      <xdr:row>0</xdr:row>
      <xdr:rowOff>59269</xdr:rowOff>
    </xdr:from>
    <xdr:to>
      <xdr:col>13</xdr:col>
      <xdr:colOff>59270</xdr:colOff>
      <xdr:row>1</xdr:row>
      <xdr:rowOff>164256</xdr:rowOff>
    </xdr:to>
    <xdr:pic>
      <xdr:nvPicPr>
        <xdr:cNvPr id="5" name="Picture 4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84670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171453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254003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186267</xdr:colOff>
      <xdr:row>1</xdr:row>
      <xdr:rowOff>206587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0" y="0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4" name="Picture 3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4" name="Picture 3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59269</xdr:rowOff>
    </xdr:from>
    <xdr:to>
      <xdr:col>8</xdr:col>
      <xdr:colOff>452969</xdr:colOff>
      <xdr:row>1</xdr:row>
      <xdr:rowOff>265856</xdr:rowOff>
    </xdr:to>
    <xdr:pic>
      <xdr:nvPicPr>
        <xdr:cNvPr id="3" name="Picture 2" descr="Arrowhead Logo HORZ 1-2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7736" y="59269"/>
          <a:ext cx="3708400" cy="78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N56"/>
  <sheetViews>
    <sheetView tabSelected="1" topLeftCell="A7" zoomScale="120" zoomScaleNormal="120" zoomScalePageLayoutView="120" workbookViewId="0">
      <selection activeCell="U40" sqref="U40:V40"/>
    </sheetView>
  </sheetViews>
  <sheetFormatPr baseColWidth="10" defaultColWidth="11.5" defaultRowHeight="13"/>
  <cols>
    <col min="1" max="1" width="4.33203125" customWidth="1"/>
    <col min="2" max="2" width="0.6640625" customWidth="1"/>
    <col min="3" max="3" width="19.1640625" customWidth="1"/>
    <col min="4" max="4" width="0.6640625" customWidth="1"/>
    <col min="5" max="5" width="3.83203125" style="3" customWidth="1"/>
    <col min="6" max="6" width="0.6640625" customWidth="1"/>
    <col min="7" max="7" width="3.83203125" style="3" customWidth="1"/>
    <col min="8" max="8" width="0.6640625" customWidth="1"/>
    <col min="9" max="9" width="3.83203125" customWidth="1"/>
    <col min="10" max="10" width="0.83203125" customWidth="1"/>
    <col min="11" max="11" width="4.6640625" customWidth="1"/>
    <col min="12" max="12" width="5.83203125" customWidth="1"/>
    <col min="13" max="13" width="7.33203125" customWidth="1"/>
    <col min="14" max="14" width="0.83203125" customWidth="1"/>
    <col min="15" max="15" width="4" customWidth="1"/>
    <col min="16" max="16" width="0.6640625" customWidth="1"/>
    <col min="17" max="17" width="0.83203125" customWidth="1"/>
    <col min="18" max="19" width="4.33203125" customWidth="1"/>
    <col min="20" max="20" width="0.83203125" customWidth="1"/>
    <col min="21" max="21" width="4.33203125" customWidth="1"/>
    <col min="22" max="22" width="7.33203125" customWidth="1"/>
    <col min="23" max="23" width="0.83203125" customWidth="1"/>
    <col min="24" max="24" width="4.83203125" customWidth="1"/>
    <col min="25" max="25" width="5.83203125" customWidth="1"/>
    <col min="26" max="26" width="7.6640625" customWidth="1"/>
    <col min="27" max="27" width="0.83203125" customWidth="1"/>
    <col min="28" max="29" width="4.33203125" customWidth="1"/>
    <col min="30" max="30" width="0.83203125" customWidth="1"/>
    <col min="31" max="32" width="4.33203125" customWidth="1"/>
    <col min="33" max="33" width="0.83203125" customWidth="1"/>
    <col min="34" max="36" width="4.33203125" customWidth="1"/>
  </cols>
  <sheetData>
    <row r="1" spans="1:40" s="1" customFormat="1" ht="53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N1" s="13"/>
      <c r="P1" s="13"/>
      <c r="Q1" s="13"/>
      <c r="R1" s="199" t="s">
        <v>111</v>
      </c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3"/>
      <c r="AL1" s="13"/>
    </row>
    <row r="2" spans="1:40" ht="15" customHeight="1">
      <c r="E2"/>
      <c r="G2"/>
      <c r="J2" s="9"/>
      <c r="AG2" s="15"/>
      <c r="AH2" s="15"/>
      <c r="AI2" s="15"/>
      <c r="AJ2" s="15"/>
    </row>
    <row r="3" spans="1:40" ht="13" customHeight="1">
      <c r="A3" s="29"/>
      <c r="B3" s="29"/>
      <c r="C3" s="29"/>
      <c r="D3" s="29"/>
      <c r="E3" s="30"/>
      <c r="F3" s="29"/>
      <c r="G3" s="30"/>
      <c r="H3" s="29"/>
      <c r="I3" s="29"/>
      <c r="J3" s="29"/>
      <c r="K3" s="29"/>
      <c r="L3" s="29"/>
      <c r="M3" s="29"/>
      <c r="N3" s="29"/>
      <c r="O3" s="29"/>
      <c r="P3" s="29"/>
      <c r="Q3" s="29"/>
      <c r="R3" s="188" t="s">
        <v>54</v>
      </c>
      <c r="S3" s="189"/>
      <c r="T3" s="29"/>
      <c r="U3" s="188" t="s">
        <v>72</v>
      </c>
      <c r="V3" s="189"/>
      <c r="W3" s="29"/>
      <c r="X3" s="190" t="s">
        <v>86</v>
      </c>
      <c r="Y3" s="191"/>
      <c r="Z3" s="192"/>
      <c r="AA3" s="29"/>
      <c r="AB3" s="188" t="s">
        <v>71</v>
      </c>
      <c r="AC3" s="189"/>
      <c r="AD3" s="29"/>
      <c r="AE3" s="188" t="s">
        <v>41</v>
      </c>
      <c r="AF3" s="189"/>
      <c r="AG3" s="29"/>
      <c r="AH3" s="190" t="s">
        <v>39</v>
      </c>
      <c r="AI3" s="191"/>
      <c r="AJ3" s="192"/>
    </row>
    <row r="4" spans="1:40" s="2" customFormat="1" ht="13" customHeight="1">
      <c r="A4" s="31" t="s">
        <v>2</v>
      </c>
      <c r="B4" s="29"/>
      <c r="C4" s="32" t="s">
        <v>58</v>
      </c>
      <c r="D4" s="29"/>
      <c r="E4" s="31" t="s">
        <v>51</v>
      </c>
      <c r="F4" s="29"/>
      <c r="G4" s="31" t="s">
        <v>85</v>
      </c>
      <c r="H4" s="29"/>
      <c r="I4" s="31" t="s">
        <v>61</v>
      </c>
      <c r="J4" s="33"/>
      <c r="K4" s="31" t="s">
        <v>59</v>
      </c>
      <c r="L4" s="31" t="s">
        <v>38</v>
      </c>
      <c r="M4" s="31" t="s">
        <v>52</v>
      </c>
      <c r="N4" s="29"/>
      <c r="O4" s="208" t="s">
        <v>64</v>
      </c>
      <c r="P4" s="209"/>
      <c r="Q4" s="29"/>
      <c r="R4" s="31" t="s">
        <v>48</v>
      </c>
      <c r="S4" s="31" t="s">
        <v>50</v>
      </c>
      <c r="T4" s="29"/>
      <c r="U4" s="31" t="s">
        <v>66</v>
      </c>
      <c r="V4" s="31" t="s">
        <v>73</v>
      </c>
      <c r="W4" s="29"/>
      <c r="X4" s="31" t="s">
        <v>87</v>
      </c>
      <c r="Y4" s="31" t="s">
        <v>88</v>
      </c>
      <c r="Z4" s="31" t="s">
        <v>73</v>
      </c>
      <c r="AA4" s="29"/>
      <c r="AB4" s="31" t="s">
        <v>67</v>
      </c>
      <c r="AC4" s="31" t="s">
        <v>68</v>
      </c>
      <c r="AD4" s="33"/>
      <c r="AE4" s="31" t="s">
        <v>69</v>
      </c>
      <c r="AF4" s="31" t="s">
        <v>70</v>
      </c>
      <c r="AG4" s="34"/>
      <c r="AH4" s="31" t="s">
        <v>44</v>
      </c>
      <c r="AI4" s="31" t="s">
        <v>45</v>
      </c>
      <c r="AJ4" s="31" t="s">
        <v>42</v>
      </c>
    </row>
    <row r="5" spans="1:40" s="2" customFormat="1" ht="6" customHeight="1">
      <c r="A5" s="33"/>
      <c r="B5" s="29"/>
      <c r="C5" s="33"/>
      <c r="D5" s="29"/>
      <c r="E5" s="35"/>
      <c r="F5" s="29"/>
      <c r="G5" s="35"/>
      <c r="H5" s="29"/>
      <c r="I5" s="35"/>
      <c r="J5" s="33"/>
      <c r="K5" s="35"/>
      <c r="L5" s="35"/>
      <c r="M5" s="35"/>
      <c r="N5" s="29"/>
      <c r="O5" s="35"/>
      <c r="P5" s="29"/>
      <c r="Q5" s="29"/>
      <c r="R5" s="36"/>
      <c r="S5" s="36"/>
      <c r="T5" s="29"/>
      <c r="U5" s="33"/>
      <c r="V5" s="33"/>
      <c r="W5" s="29"/>
      <c r="X5" s="35"/>
      <c r="Y5" s="35"/>
      <c r="Z5" s="35"/>
      <c r="AA5" s="29"/>
      <c r="AB5" s="33"/>
      <c r="AC5" s="33"/>
      <c r="AD5" s="33"/>
      <c r="AE5" s="33"/>
      <c r="AF5" s="33"/>
      <c r="AG5" s="33"/>
      <c r="AH5" s="33"/>
      <c r="AI5" s="33"/>
      <c r="AJ5" s="33"/>
    </row>
    <row r="6" spans="1:40" s="2" customFormat="1" ht="13" customHeight="1">
      <c r="A6" s="167">
        <v>2</v>
      </c>
      <c r="B6" s="29"/>
      <c r="C6" s="38" t="s">
        <v>96</v>
      </c>
      <c r="D6" s="29"/>
      <c r="E6" s="37">
        <v>9</v>
      </c>
      <c r="F6" s="29"/>
      <c r="G6" s="173" t="s">
        <v>30</v>
      </c>
      <c r="H6" s="39"/>
      <c r="I6" s="40">
        <f>'2'!E33</f>
        <v>4</v>
      </c>
      <c r="J6" s="33"/>
      <c r="K6" s="41">
        <f>'2'!G33</f>
        <v>1</v>
      </c>
      <c r="L6" s="41">
        <f>'2'!H33</f>
        <v>1</v>
      </c>
      <c r="M6" s="42">
        <f>IF(AND(K6="-",L6="-"),"-",SUM(K6:L6))</f>
        <v>2</v>
      </c>
      <c r="N6" s="29"/>
      <c r="O6" s="43">
        <f>'2'!K33</f>
        <v>2</v>
      </c>
      <c r="P6" s="44"/>
      <c r="Q6" s="29"/>
      <c r="R6" s="40">
        <f>'2'!M33</f>
        <v>0</v>
      </c>
      <c r="S6" s="40">
        <f>'2'!N33</f>
        <v>0</v>
      </c>
      <c r="T6" s="29"/>
      <c r="U6" s="40">
        <f>IF('2'!P33=0,"-",'2'!P33)</f>
        <v>4</v>
      </c>
      <c r="V6" s="45">
        <f>IF('2'!Q33=0,"-",'2'!Q33)</f>
        <v>0.25</v>
      </c>
      <c r="W6" s="29"/>
      <c r="X6" s="41">
        <f>IF('2'!S33=0,"-",'2'!S33)</f>
        <v>30</v>
      </c>
      <c r="Y6" s="41">
        <f>IF('2'!T33=0,"-",'2'!T33)</f>
        <v>46</v>
      </c>
      <c r="Z6" s="46">
        <f>IF((AND(X6="-",Y6="-")),"-",IF((AND(X6="-",Y6&gt;0)),"0.000",X6/Y6))</f>
        <v>0.65217391304347827</v>
      </c>
      <c r="AA6" s="29"/>
      <c r="AB6" s="40">
        <f>'2'!W33</f>
        <v>0</v>
      </c>
      <c r="AC6" s="40">
        <f>'2'!X33</f>
        <v>0</v>
      </c>
      <c r="AD6" s="33"/>
      <c r="AE6" s="40">
        <f>'2'!Z33</f>
        <v>1</v>
      </c>
      <c r="AF6" s="40">
        <f>'2'!AA33</f>
        <v>0</v>
      </c>
      <c r="AG6" s="33"/>
      <c r="AH6" s="47">
        <f>'2'!AC33</f>
        <v>0</v>
      </c>
      <c r="AI6" s="47">
        <f>'2'!AD33</f>
        <v>0</v>
      </c>
      <c r="AJ6" s="47">
        <f>'2'!AE33</f>
        <v>0</v>
      </c>
    </row>
    <row r="7" spans="1:40" s="2" customFormat="1" ht="13" customHeight="1">
      <c r="A7" s="167">
        <v>4</v>
      </c>
      <c r="B7" s="29"/>
      <c r="C7" s="38" t="s">
        <v>97</v>
      </c>
      <c r="D7" s="29"/>
      <c r="E7" s="37">
        <v>9</v>
      </c>
      <c r="F7" s="29"/>
      <c r="G7" s="173" t="s">
        <v>30</v>
      </c>
      <c r="H7" s="39"/>
      <c r="I7" s="40">
        <f>'4'!E32</f>
        <v>3</v>
      </c>
      <c r="J7" s="33"/>
      <c r="K7" s="41">
        <f>'4'!G32</f>
        <v>0</v>
      </c>
      <c r="L7" s="41">
        <f>'4'!H32</f>
        <v>0</v>
      </c>
      <c r="M7" s="42">
        <f>IF(AND(K7="-",L7="-"),"-",SUM(K7:L7))</f>
        <v>0</v>
      </c>
      <c r="N7" s="29"/>
      <c r="O7" s="43">
        <f>'4'!K32</f>
        <v>-2</v>
      </c>
      <c r="P7" s="48"/>
      <c r="Q7" s="29"/>
      <c r="R7" s="40">
        <f>'4'!M32</f>
        <v>0</v>
      </c>
      <c r="S7" s="40">
        <f>'4'!N32</f>
        <v>0</v>
      </c>
      <c r="T7" s="29"/>
      <c r="U7" s="40" t="str">
        <f>IF('4'!P32=0,"-",'4'!P32)</f>
        <v>-</v>
      </c>
      <c r="V7" s="45" t="str">
        <f>IF('4'!Q32=0,"-",'4'!Q32)</f>
        <v>-</v>
      </c>
      <c r="W7" s="29"/>
      <c r="X7" s="41" t="str">
        <f>IF('4'!S32=0,"-",'4'!S32)</f>
        <v>-</v>
      </c>
      <c r="Y7" s="41" t="str">
        <f>IF('4'!T32=0,"-",'4'!T32)</f>
        <v>-</v>
      </c>
      <c r="Z7" s="46" t="str">
        <f t="shared" ref="Z7:Z30" si="0">IF((AND(X7="-",Y7="-")),"-",IF((AND(X7="-",Y7&gt;0)),"0.000",X7/Y7))</f>
        <v>-</v>
      </c>
      <c r="AA7" s="29"/>
      <c r="AB7" s="40">
        <f>'4'!W32</f>
        <v>0</v>
      </c>
      <c r="AC7" s="40">
        <f>'4'!X32</f>
        <v>0</v>
      </c>
      <c r="AD7" s="33"/>
      <c r="AE7" s="40">
        <f>'4'!Z32</f>
        <v>0</v>
      </c>
      <c r="AF7" s="40">
        <f>'4'!AA32</f>
        <v>0</v>
      </c>
      <c r="AG7" s="33"/>
      <c r="AH7" s="47">
        <f>'4'!AC32</f>
        <v>0</v>
      </c>
      <c r="AI7" s="47">
        <f>'4'!AD32</f>
        <v>0</v>
      </c>
      <c r="AJ7" s="47">
        <f>'4'!AE32</f>
        <v>0</v>
      </c>
    </row>
    <row r="8" spans="1:40" s="2" customFormat="1" ht="13" customHeight="1">
      <c r="A8" s="167">
        <v>5</v>
      </c>
      <c r="B8" s="29"/>
      <c r="C8" s="38" t="s">
        <v>98</v>
      </c>
      <c r="D8" s="29"/>
      <c r="E8" s="37">
        <v>11</v>
      </c>
      <c r="F8" s="29"/>
      <c r="G8" s="37" t="s">
        <v>30</v>
      </c>
      <c r="H8" s="39"/>
      <c r="I8" s="40">
        <f>'5'!E32</f>
        <v>3</v>
      </c>
      <c r="J8" s="33"/>
      <c r="K8" s="41">
        <f>'5'!G32</f>
        <v>0</v>
      </c>
      <c r="L8" s="41">
        <f>'5'!H32</f>
        <v>0</v>
      </c>
      <c r="M8" s="42">
        <f t="shared" ref="M8:M19" si="1">IF(AND(K8="-",L8="-"),"-",SUM(K8:L8))</f>
        <v>0</v>
      </c>
      <c r="N8" s="29"/>
      <c r="O8" s="43" t="str">
        <f>'5'!K32</f>
        <v>-</v>
      </c>
      <c r="P8" s="48"/>
      <c r="Q8" s="29"/>
      <c r="R8" s="40">
        <f>'5'!M32</f>
        <v>0</v>
      </c>
      <c r="S8" s="40">
        <f>'5'!N32</f>
        <v>0</v>
      </c>
      <c r="T8" s="29"/>
      <c r="U8" s="40">
        <f>IF('5'!P32=0,"-",'5'!P32)</f>
        <v>1</v>
      </c>
      <c r="V8" s="45" t="str">
        <f>IF('5'!Q32=0,"-",'5'!Q32)</f>
        <v>0.000</v>
      </c>
      <c r="W8" s="29"/>
      <c r="X8" s="41" t="str">
        <f>IF('5'!S32=0,"-",'5'!S32)</f>
        <v>-</v>
      </c>
      <c r="Y8" s="41" t="str">
        <f>IF('5'!T32=0,"-",'5'!T32)</f>
        <v>-</v>
      </c>
      <c r="Z8" s="46" t="str">
        <f t="shared" si="0"/>
        <v>-</v>
      </c>
      <c r="AA8" s="29"/>
      <c r="AB8" s="40">
        <f>'5'!W32</f>
        <v>0</v>
      </c>
      <c r="AC8" s="40">
        <f>'5'!X32</f>
        <v>0</v>
      </c>
      <c r="AD8" s="33"/>
      <c r="AE8" s="40">
        <f>'5'!Z32</f>
        <v>0</v>
      </c>
      <c r="AF8" s="40">
        <f>'5'!AA32</f>
        <v>0</v>
      </c>
      <c r="AG8" s="33"/>
      <c r="AH8" s="47">
        <f>'5'!AC32</f>
        <v>0</v>
      </c>
      <c r="AI8" s="47">
        <f>'5'!AD32</f>
        <v>0</v>
      </c>
      <c r="AJ8" s="47">
        <f>'5'!AE32</f>
        <v>0</v>
      </c>
    </row>
    <row r="9" spans="1:40" s="2" customFormat="1" ht="13" customHeight="1">
      <c r="A9" s="167">
        <v>6</v>
      </c>
      <c r="B9" s="29"/>
      <c r="C9" s="38" t="s">
        <v>99</v>
      </c>
      <c r="D9" s="29"/>
      <c r="E9" s="37">
        <v>12</v>
      </c>
      <c r="F9" s="29"/>
      <c r="G9" s="37" t="s">
        <v>30</v>
      </c>
      <c r="H9" s="39"/>
      <c r="I9" s="40">
        <f>'6'!E32</f>
        <v>4</v>
      </c>
      <c r="J9" s="33"/>
      <c r="K9" s="41">
        <f>'6'!G32</f>
        <v>4</v>
      </c>
      <c r="L9" s="41">
        <f>'6'!H32</f>
        <v>3</v>
      </c>
      <c r="M9" s="42">
        <f t="shared" si="1"/>
        <v>7</v>
      </c>
      <c r="N9" s="29"/>
      <c r="O9" s="43">
        <f>'6'!K32</f>
        <v>7</v>
      </c>
      <c r="P9" s="48"/>
      <c r="Q9" s="29"/>
      <c r="R9" s="40">
        <f>'6'!M32</f>
        <v>1</v>
      </c>
      <c r="S9" s="40">
        <f>'6'!N32</f>
        <v>2</v>
      </c>
      <c r="T9" s="29"/>
      <c r="U9" s="40">
        <f>IF('6'!P32=0,"-",'6'!P32)</f>
        <v>12</v>
      </c>
      <c r="V9" s="45">
        <f>IF('6'!Q32=0,"-",'6'!Q32)</f>
        <v>0.33333333333333331</v>
      </c>
      <c r="W9" s="29"/>
      <c r="X9" s="41" t="str">
        <f>IF('6'!S32=0,"-",'6'!S32)</f>
        <v>-</v>
      </c>
      <c r="Y9" s="41" t="str">
        <f>IF('6'!T32=0,"-",'6'!T32)</f>
        <v>-</v>
      </c>
      <c r="Z9" s="46" t="str">
        <f t="shared" si="0"/>
        <v>-</v>
      </c>
      <c r="AA9" s="29"/>
      <c r="AB9" s="40">
        <f>'6'!W32</f>
        <v>0</v>
      </c>
      <c r="AC9" s="40">
        <f>'6'!X32</f>
        <v>0</v>
      </c>
      <c r="AD9" s="33"/>
      <c r="AE9" s="40">
        <f>'6'!Z32</f>
        <v>0</v>
      </c>
      <c r="AF9" s="40">
        <f>'6'!AA32</f>
        <v>1</v>
      </c>
      <c r="AG9" s="33"/>
      <c r="AH9" s="47">
        <f>'6'!AC32</f>
        <v>0</v>
      </c>
      <c r="AI9" s="47">
        <f>'6'!AD32</f>
        <v>0</v>
      </c>
      <c r="AJ9" s="47">
        <f>'6'!AE32</f>
        <v>1</v>
      </c>
    </row>
    <row r="10" spans="1:40" s="2" customFormat="1" ht="13" customHeight="1">
      <c r="A10" s="167">
        <v>7</v>
      </c>
      <c r="B10" s="29"/>
      <c r="C10" s="38" t="s">
        <v>100</v>
      </c>
      <c r="D10" s="29"/>
      <c r="E10" s="37">
        <v>12</v>
      </c>
      <c r="F10" s="29"/>
      <c r="G10" s="37" t="s">
        <v>6</v>
      </c>
      <c r="H10" s="39"/>
      <c r="I10" s="40">
        <f>'7'!E32</f>
        <v>4</v>
      </c>
      <c r="J10" s="33"/>
      <c r="K10" s="41">
        <f>'7'!G32</f>
        <v>1</v>
      </c>
      <c r="L10" s="41">
        <f>'7'!H32</f>
        <v>2</v>
      </c>
      <c r="M10" s="42">
        <f t="shared" si="1"/>
        <v>3</v>
      </c>
      <c r="N10" s="29"/>
      <c r="O10" s="43">
        <f>'7'!K32</f>
        <v>3</v>
      </c>
      <c r="P10" s="48"/>
      <c r="Q10" s="29"/>
      <c r="R10" s="40">
        <f>'7'!M32</f>
        <v>1</v>
      </c>
      <c r="S10" s="40">
        <f>'7'!N32</f>
        <v>2</v>
      </c>
      <c r="T10" s="29"/>
      <c r="U10" s="40">
        <f>IF('7'!P32=0,"-",'7'!P32)</f>
        <v>8</v>
      </c>
      <c r="V10" s="45">
        <f>IF('7'!Q32=0,"-",'7'!Q32)</f>
        <v>0.125</v>
      </c>
      <c r="W10" s="29"/>
      <c r="X10" s="41" t="str">
        <f>IF('7'!S32=0,"-",'7'!S32)</f>
        <v>-</v>
      </c>
      <c r="Y10" s="41" t="str">
        <f>IF('7'!T32=0,"-",'7'!T32)</f>
        <v>-</v>
      </c>
      <c r="Z10" s="46" t="str">
        <f t="shared" si="0"/>
        <v>-</v>
      </c>
      <c r="AA10" s="29"/>
      <c r="AB10" s="40">
        <f>'7'!W32</f>
        <v>0</v>
      </c>
      <c r="AC10" s="40">
        <f>'7'!X32</f>
        <v>1</v>
      </c>
      <c r="AD10" s="33"/>
      <c r="AE10" s="40">
        <f>'7'!Z32</f>
        <v>0</v>
      </c>
      <c r="AF10" s="40">
        <f>'7'!AA32</f>
        <v>0</v>
      </c>
      <c r="AG10" s="33"/>
      <c r="AH10" s="47">
        <f>'7'!AC32</f>
        <v>0</v>
      </c>
      <c r="AI10" s="47">
        <f>'7'!AD32</f>
        <v>0</v>
      </c>
      <c r="AJ10" s="47">
        <f>'7'!AE32</f>
        <v>0</v>
      </c>
    </row>
    <row r="11" spans="1:40" ht="13" customHeight="1">
      <c r="A11" s="167">
        <v>8</v>
      </c>
      <c r="B11" s="29"/>
      <c r="C11" s="38" t="s">
        <v>101</v>
      </c>
      <c r="D11" s="29"/>
      <c r="E11" s="37">
        <v>11</v>
      </c>
      <c r="F11" s="29"/>
      <c r="G11" s="37" t="s">
        <v>30</v>
      </c>
      <c r="H11" s="39"/>
      <c r="I11" s="40">
        <f>'8'!E32</f>
        <v>4</v>
      </c>
      <c r="J11" s="33"/>
      <c r="K11" s="41">
        <f>'8'!G32</f>
        <v>0</v>
      </c>
      <c r="L11" s="41">
        <f>'8'!H32</f>
        <v>1</v>
      </c>
      <c r="M11" s="42">
        <f t="shared" si="1"/>
        <v>1</v>
      </c>
      <c r="N11" s="29"/>
      <c r="O11" s="43">
        <f>'8'!K32</f>
        <v>2</v>
      </c>
      <c r="P11" s="48"/>
      <c r="Q11" s="29"/>
      <c r="R11" s="40">
        <f>'8'!M32</f>
        <v>0</v>
      </c>
      <c r="S11" s="40">
        <f>'8'!N32</f>
        <v>0</v>
      </c>
      <c r="T11" s="29"/>
      <c r="U11" s="40">
        <f>IF('8'!P32=0,"-",'8'!P32)</f>
        <v>1</v>
      </c>
      <c r="V11" s="45" t="str">
        <f>IF('8'!Q32=0,"-",'8'!Q32)</f>
        <v>0.000</v>
      </c>
      <c r="W11" s="29"/>
      <c r="X11" s="41" t="str">
        <f>IF('8'!S32=0,"-",'8'!S32)</f>
        <v>-</v>
      </c>
      <c r="Y11" s="41" t="str">
        <f>IF('8'!T32=0,"-",'8'!T32)</f>
        <v>-</v>
      </c>
      <c r="Z11" s="46" t="str">
        <f t="shared" si="0"/>
        <v>-</v>
      </c>
      <c r="AA11" s="29"/>
      <c r="AB11" s="40">
        <f>'8'!W32</f>
        <v>0</v>
      </c>
      <c r="AC11" s="40">
        <f>'8'!X32</f>
        <v>0</v>
      </c>
      <c r="AD11" s="29"/>
      <c r="AE11" s="40">
        <f>'8'!Z32</f>
        <v>0</v>
      </c>
      <c r="AF11" s="40">
        <f>'8'!AA32</f>
        <v>0</v>
      </c>
      <c r="AG11" s="29"/>
      <c r="AH11" s="47">
        <f>'8'!AC32</f>
        <v>0</v>
      </c>
      <c r="AI11" s="47">
        <f>'8'!AD32</f>
        <v>0</v>
      </c>
      <c r="AJ11" s="47">
        <f>'8'!AE32</f>
        <v>0</v>
      </c>
      <c r="AL11" s="2"/>
      <c r="AM11" s="2"/>
      <c r="AN11" s="2"/>
    </row>
    <row r="12" spans="1:40" ht="13" customHeight="1">
      <c r="A12" s="167">
        <v>12</v>
      </c>
      <c r="B12" s="29"/>
      <c r="C12" s="38" t="s">
        <v>102</v>
      </c>
      <c r="D12" s="29"/>
      <c r="E12" s="37">
        <v>9</v>
      </c>
      <c r="F12" s="29"/>
      <c r="G12" s="173" t="s">
        <v>60</v>
      </c>
      <c r="H12" s="39"/>
      <c r="I12" s="40">
        <f>'12'!E32</f>
        <v>4</v>
      </c>
      <c r="J12" s="33"/>
      <c r="K12" s="41">
        <f>'12'!G32</f>
        <v>0</v>
      </c>
      <c r="L12" s="41">
        <f>'12'!H32</f>
        <v>3</v>
      </c>
      <c r="M12" s="42">
        <f t="shared" si="1"/>
        <v>3</v>
      </c>
      <c r="N12" s="29"/>
      <c r="O12" s="43">
        <f>'12'!K32</f>
        <v>5</v>
      </c>
      <c r="P12" s="48"/>
      <c r="Q12" s="29"/>
      <c r="R12" s="40">
        <f>'12'!M32</f>
        <v>1</v>
      </c>
      <c r="S12" s="40">
        <f>'12'!N32</f>
        <v>2</v>
      </c>
      <c r="T12" s="29"/>
      <c r="U12" s="40">
        <f>IF('12'!P32=0,"-",'12'!P32)</f>
        <v>3</v>
      </c>
      <c r="V12" s="45" t="str">
        <f>IF('12'!Q32=0,"-",'12'!Q32)</f>
        <v>0.000</v>
      </c>
      <c r="W12" s="29"/>
      <c r="X12" s="41" t="str">
        <f>IF('12'!S32=0,"-",'12'!S32)</f>
        <v>-</v>
      </c>
      <c r="Y12" s="41" t="str">
        <f>IF('12'!T32=0,"-",'12'!T32)</f>
        <v>-</v>
      </c>
      <c r="Z12" s="46" t="str">
        <f t="shared" si="0"/>
        <v>-</v>
      </c>
      <c r="AA12" s="29"/>
      <c r="AB12" s="40">
        <f>'12'!W32</f>
        <v>0</v>
      </c>
      <c r="AC12" s="40">
        <f>'12'!X32</f>
        <v>0</v>
      </c>
      <c r="AD12" s="29"/>
      <c r="AE12" s="40">
        <f>'12'!Z32</f>
        <v>0</v>
      </c>
      <c r="AF12" s="40">
        <f>'12'!AA32</f>
        <v>0</v>
      </c>
      <c r="AG12" s="29"/>
      <c r="AH12" s="47">
        <f>'12'!AC32</f>
        <v>0</v>
      </c>
      <c r="AI12" s="47">
        <f>'12'!AD32</f>
        <v>0</v>
      </c>
      <c r="AJ12" s="47">
        <f>'12'!AE32</f>
        <v>0</v>
      </c>
      <c r="AL12" s="2"/>
      <c r="AM12" s="29"/>
      <c r="AN12" s="2"/>
    </row>
    <row r="13" spans="1:40" ht="13" customHeight="1">
      <c r="A13" s="167">
        <v>14</v>
      </c>
      <c r="B13" s="29"/>
      <c r="C13" s="38" t="s">
        <v>103</v>
      </c>
      <c r="D13" s="29"/>
      <c r="E13" s="37">
        <v>12</v>
      </c>
      <c r="F13" s="29"/>
      <c r="G13" s="173" t="s">
        <v>60</v>
      </c>
      <c r="H13" s="39"/>
      <c r="I13" s="40">
        <f>'14'!E32</f>
        <v>4</v>
      </c>
      <c r="J13" s="33"/>
      <c r="K13" s="41">
        <f>'14'!G32</f>
        <v>0</v>
      </c>
      <c r="L13" s="41">
        <f>'14'!H32</f>
        <v>3</v>
      </c>
      <c r="M13" s="42">
        <f>IF(AND(K13="-",L13="-"),"-",SUM(K13:L13))</f>
        <v>3</v>
      </c>
      <c r="N13" s="29"/>
      <c r="O13" s="43">
        <f>'14'!K32</f>
        <v>6</v>
      </c>
      <c r="P13" s="48"/>
      <c r="Q13" s="29"/>
      <c r="R13" s="40">
        <f>'14'!M32</f>
        <v>2</v>
      </c>
      <c r="S13" s="40">
        <f>'14'!N32</f>
        <v>4</v>
      </c>
      <c r="T13" s="29"/>
      <c r="U13" s="40">
        <f>IF('14'!P32=0,"-",'14'!P32)</f>
        <v>7</v>
      </c>
      <c r="V13" s="45" t="str">
        <f>IF('14'!Q32=0,"-",'14'!Q32)</f>
        <v>0.000</v>
      </c>
      <c r="W13" s="29"/>
      <c r="X13" s="41" t="str">
        <f>IF('14'!S32=0,"-",'14'!S32)</f>
        <v>-</v>
      </c>
      <c r="Y13" s="41" t="str">
        <f>IF('14'!T32=0,"-",'14'!T32)</f>
        <v>-</v>
      </c>
      <c r="Z13" s="46" t="str">
        <f t="shared" si="0"/>
        <v>-</v>
      </c>
      <c r="AA13" s="29"/>
      <c r="AB13" s="40">
        <f>'14'!W32</f>
        <v>0</v>
      </c>
      <c r="AC13" s="40">
        <f>'14'!X32</f>
        <v>0</v>
      </c>
      <c r="AD13" s="29"/>
      <c r="AE13" s="40">
        <f>'14'!Z32</f>
        <v>0</v>
      </c>
      <c r="AF13" s="40">
        <f>'14'!AA32</f>
        <v>0</v>
      </c>
      <c r="AG13" s="29"/>
      <c r="AH13" s="47">
        <f>'14'!AC32</f>
        <v>0</v>
      </c>
      <c r="AI13" s="47">
        <f>'14'!AD32</f>
        <v>0</v>
      </c>
      <c r="AJ13" s="47">
        <f>'14'!AE32</f>
        <v>0</v>
      </c>
      <c r="AL13" s="2"/>
      <c r="AM13" s="29"/>
      <c r="AN13" s="2"/>
    </row>
    <row r="14" spans="1:40" ht="13" customHeight="1">
      <c r="A14" s="167">
        <v>15</v>
      </c>
      <c r="B14" s="29"/>
      <c r="C14" s="38" t="s">
        <v>104</v>
      </c>
      <c r="D14" s="29"/>
      <c r="E14" s="37">
        <v>10</v>
      </c>
      <c r="F14" s="29"/>
      <c r="G14" s="37" t="s">
        <v>30</v>
      </c>
      <c r="H14" s="39"/>
      <c r="I14" s="40">
        <f>'15'!E32</f>
        <v>4</v>
      </c>
      <c r="J14" s="33"/>
      <c r="K14" s="41">
        <f>'15'!G32</f>
        <v>1</v>
      </c>
      <c r="L14" s="41">
        <f>'15'!H32</f>
        <v>1</v>
      </c>
      <c r="M14" s="42">
        <f>IF(AND(K14="-",L14="-"),"-",SUM(K14:L14))</f>
        <v>2</v>
      </c>
      <c r="N14" s="29"/>
      <c r="O14" s="43">
        <f>'15'!K32</f>
        <v>6</v>
      </c>
      <c r="P14" s="48"/>
      <c r="Q14" s="29"/>
      <c r="R14" s="40">
        <f>'15'!M32</f>
        <v>0</v>
      </c>
      <c r="S14" s="40">
        <f>'15'!N32</f>
        <v>0</v>
      </c>
      <c r="T14" s="29"/>
      <c r="U14" s="40">
        <f>IF('15'!P32=0,"-",'15'!P32)</f>
        <v>2</v>
      </c>
      <c r="V14" s="45">
        <f>IF('15'!Q32=0,"-",'15'!Q32)</f>
        <v>0.5</v>
      </c>
      <c r="W14" s="29"/>
      <c r="X14" s="41" t="str">
        <f>IF('15'!S32=0,"-",'15'!S32)</f>
        <v>-</v>
      </c>
      <c r="Y14" s="41" t="str">
        <f>IF('15'!T32=0,"-",'15'!T32)</f>
        <v>-</v>
      </c>
      <c r="Z14" s="46" t="str">
        <f t="shared" si="0"/>
        <v>-</v>
      </c>
      <c r="AA14" s="29"/>
      <c r="AB14" s="49">
        <f>'15'!W32</f>
        <v>0</v>
      </c>
      <c r="AC14" s="40">
        <f>'15'!X32</f>
        <v>0</v>
      </c>
      <c r="AD14" s="29"/>
      <c r="AE14" s="40">
        <f>'15'!Z32</f>
        <v>0</v>
      </c>
      <c r="AF14" s="40">
        <f>'15'!AA32</f>
        <v>0</v>
      </c>
      <c r="AG14" s="29"/>
      <c r="AH14" s="47">
        <f>'15'!AC32</f>
        <v>0</v>
      </c>
      <c r="AI14" s="47">
        <f>'15'!AD32</f>
        <v>0</v>
      </c>
      <c r="AJ14" s="47">
        <f>'15'!AE32</f>
        <v>0</v>
      </c>
      <c r="AL14" s="2"/>
      <c r="AM14" s="29"/>
      <c r="AN14" s="2"/>
    </row>
    <row r="15" spans="1:40" ht="13" customHeight="1">
      <c r="A15" s="167">
        <v>17</v>
      </c>
      <c r="B15" s="29"/>
      <c r="C15" s="38" t="s">
        <v>105</v>
      </c>
      <c r="D15" s="29"/>
      <c r="E15" s="37">
        <v>12</v>
      </c>
      <c r="F15" s="29"/>
      <c r="G15" s="173" t="s">
        <v>30</v>
      </c>
      <c r="H15" s="39"/>
      <c r="I15" s="40">
        <f>'17'!E32</f>
        <v>4</v>
      </c>
      <c r="J15" s="33"/>
      <c r="K15" s="41">
        <f>'17'!G32</f>
        <v>4</v>
      </c>
      <c r="L15" s="41">
        <f>'17'!H32</f>
        <v>1</v>
      </c>
      <c r="M15" s="42">
        <f>IF(AND(K15="-",L15="-"),"-",SUM(K15:L15))</f>
        <v>5</v>
      </c>
      <c r="N15" s="29"/>
      <c r="O15" s="43" t="str">
        <f>'17'!K32</f>
        <v>-</v>
      </c>
      <c r="P15" s="48"/>
      <c r="Q15" s="29"/>
      <c r="R15" s="40">
        <f>'17'!M32</f>
        <v>2</v>
      </c>
      <c r="S15" s="40">
        <f>'17'!N32</f>
        <v>4</v>
      </c>
      <c r="T15" s="29"/>
      <c r="U15" s="40">
        <f>IF('17'!P32=0,"-",'17'!P32)</f>
        <v>15</v>
      </c>
      <c r="V15" s="45">
        <f>IF('17'!Q32=0,"-",'17'!Q32)</f>
        <v>0.26666666666666666</v>
      </c>
      <c r="W15" s="29"/>
      <c r="X15" s="41">
        <f>IF('17'!S32=0,"-",'17'!S32)</f>
        <v>49</v>
      </c>
      <c r="Y15" s="41">
        <f>IF('17'!T32=0,"-",'17'!T32)</f>
        <v>70</v>
      </c>
      <c r="Z15" s="46">
        <f>IF((AND(X15="-",Y15="-")),"-",IF((AND(X15="-",Y15&gt;0)),"0.000",X15/Y15))</f>
        <v>0.7</v>
      </c>
      <c r="AA15" s="29"/>
      <c r="AB15" s="50">
        <f>'17'!W32</f>
        <v>1</v>
      </c>
      <c r="AC15" s="41">
        <f>'17'!X32</f>
        <v>0</v>
      </c>
      <c r="AD15" s="29"/>
      <c r="AE15" s="41">
        <f>'17'!Z32</f>
        <v>0</v>
      </c>
      <c r="AF15" s="41">
        <f>'17'!AA32</f>
        <v>0</v>
      </c>
      <c r="AG15" s="29"/>
      <c r="AH15" s="47">
        <f>'17'!AC32</f>
        <v>0</v>
      </c>
      <c r="AI15" s="47">
        <f>'17'!AD32</f>
        <v>0</v>
      </c>
      <c r="AJ15" s="47">
        <f>'17'!AE32</f>
        <v>2</v>
      </c>
      <c r="AL15" s="2"/>
      <c r="AN15" s="2"/>
    </row>
    <row r="16" spans="1:40" ht="13" customHeight="1">
      <c r="A16" s="167">
        <v>18</v>
      </c>
      <c r="B16" s="29"/>
      <c r="C16" s="38" t="s">
        <v>106</v>
      </c>
      <c r="D16" s="29"/>
      <c r="E16" s="37">
        <v>10</v>
      </c>
      <c r="F16" s="29"/>
      <c r="G16" s="173" t="s">
        <v>30</v>
      </c>
      <c r="H16" s="39"/>
      <c r="I16" s="40">
        <f>'18'!E32</f>
        <v>4</v>
      </c>
      <c r="J16" s="33"/>
      <c r="K16" s="41">
        <f>'18'!G32</f>
        <v>8</v>
      </c>
      <c r="L16" s="41">
        <f>'18'!H32</f>
        <v>4</v>
      </c>
      <c r="M16" s="42">
        <f t="shared" si="1"/>
        <v>12</v>
      </c>
      <c r="N16" s="29"/>
      <c r="O16" s="43">
        <f>'18'!K32</f>
        <v>7</v>
      </c>
      <c r="P16" s="48"/>
      <c r="Q16" s="29"/>
      <c r="R16" s="40">
        <f>'18'!M32</f>
        <v>2</v>
      </c>
      <c r="S16" s="40">
        <f>'18'!N32</f>
        <v>4</v>
      </c>
      <c r="T16" s="29"/>
      <c r="U16" s="40">
        <f>IF('18'!P32=0,"-",'18'!P32)</f>
        <v>26</v>
      </c>
      <c r="V16" s="45">
        <f>IF('18'!Q32=0,"-",'18'!Q32)</f>
        <v>0.30769230769230771</v>
      </c>
      <c r="W16" s="29"/>
      <c r="X16" s="41">
        <f>IF('18'!S32=0,"-",'18'!S32)</f>
        <v>45</v>
      </c>
      <c r="Y16" s="41">
        <f>IF('18'!T32=0,"-",'18'!T32)</f>
        <v>70</v>
      </c>
      <c r="Z16" s="46">
        <f t="shared" si="0"/>
        <v>0.6428571428571429</v>
      </c>
      <c r="AA16" s="29"/>
      <c r="AB16" s="40">
        <f>'18'!W32</f>
        <v>0</v>
      </c>
      <c r="AC16" s="40">
        <f>'18'!X32</f>
        <v>0</v>
      </c>
      <c r="AD16" s="29"/>
      <c r="AE16" s="40">
        <f>'18'!Z32</f>
        <v>2</v>
      </c>
      <c r="AF16" s="40">
        <f>'18'!AA32</f>
        <v>0</v>
      </c>
      <c r="AG16" s="29"/>
      <c r="AH16" s="47">
        <f>'18'!AC32</f>
        <v>2</v>
      </c>
      <c r="AI16" s="47">
        <f>'18'!AD32</f>
        <v>0</v>
      </c>
      <c r="AJ16" s="47">
        <v>1</v>
      </c>
      <c r="AL16" s="2"/>
      <c r="AN16" s="2"/>
    </row>
    <row r="17" spans="1:40" ht="13" customHeight="1">
      <c r="A17" s="167">
        <v>22</v>
      </c>
      <c r="B17" s="29"/>
      <c r="C17" s="38" t="s">
        <v>107</v>
      </c>
      <c r="D17" s="29"/>
      <c r="E17" s="37">
        <v>12</v>
      </c>
      <c r="F17" s="29"/>
      <c r="G17" s="37" t="s">
        <v>30</v>
      </c>
      <c r="H17" s="39"/>
      <c r="I17" s="40">
        <f>'22'!E32</f>
        <v>4</v>
      </c>
      <c r="J17" s="33"/>
      <c r="K17" s="41">
        <f>'22'!G32</f>
        <v>1</v>
      </c>
      <c r="L17" s="41">
        <f>'22'!H32</f>
        <v>1</v>
      </c>
      <c r="M17" s="42">
        <f>IF(AND(K17="-",L17="-"),"-",SUM(K17:L17))</f>
        <v>2</v>
      </c>
      <c r="N17" s="29"/>
      <c r="O17" s="43">
        <f>'22'!K32</f>
        <v>-3</v>
      </c>
      <c r="P17" s="48"/>
      <c r="Q17" s="29"/>
      <c r="R17" s="40">
        <f>'22'!M32</f>
        <v>1</v>
      </c>
      <c r="S17" s="40">
        <f>'22'!N32</f>
        <v>2</v>
      </c>
      <c r="T17" s="29"/>
      <c r="U17" s="40">
        <f>IF('22'!P32=0,"-",'22'!P32)</f>
        <v>9</v>
      </c>
      <c r="V17" s="45">
        <f>IF('22'!Q32=0,"-",'22'!Q32)</f>
        <v>0.1111111111111111</v>
      </c>
      <c r="W17" s="29"/>
      <c r="X17" s="41">
        <f>IF('22'!S32=0,"-",'22'!S32)</f>
        <v>2</v>
      </c>
      <c r="Y17" s="41">
        <f>IF('22'!T32=0,"-",'22'!T32)</f>
        <v>4</v>
      </c>
      <c r="Z17" s="46">
        <f t="shared" si="0"/>
        <v>0.5</v>
      </c>
      <c r="AA17" s="29"/>
      <c r="AB17" s="40">
        <f>'22'!W32</f>
        <v>0</v>
      </c>
      <c r="AC17" s="40">
        <f>'22'!X32</f>
        <v>0</v>
      </c>
      <c r="AD17" s="29"/>
      <c r="AE17" s="40">
        <f>'22'!Z32</f>
        <v>0</v>
      </c>
      <c r="AF17" s="40">
        <f>'22'!AA32</f>
        <v>1</v>
      </c>
      <c r="AG17" s="29"/>
      <c r="AH17" s="47">
        <f>'22'!AC32</f>
        <v>0</v>
      </c>
      <c r="AI17" s="47">
        <f>'22'!AD32</f>
        <v>0</v>
      </c>
      <c r="AJ17" s="47">
        <f>'22'!AE32</f>
        <v>0</v>
      </c>
      <c r="AL17" s="2"/>
      <c r="AN17" s="2"/>
    </row>
    <row r="18" spans="1:40" ht="13" customHeight="1">
      <c r="A18" s="167">
        <v>23</v>
      </c>
      <c r="B18" s="29"/>
      <c r="C18" s="38" t="s">
        <v>108</v>
      </c>
      <c r="D18" s="29"/>
      <c r="E18" s="37">
        <v>11</v>
      </c>
      <c r="F18" s="29"/>
      <c r="G18" s="37" t="s">
        <v>60</v>
      </c>
      <c r="H18" s="39"/>
      <c r="I18" s="40">
        <f>'23'!E32</f>
        <v>4</v>
      </c>
      <c r="J18" s="33"/>
      <c r="K18" s="41">
        <f>'23'!G32</f>
        <v>0</v>
      </c>
      <c r="L18" s="41">
        <f>'23'!H32</f>
        <v>1</v>
      </c>
      <c r="M18" s="42">
        <f>IF(AND(K18="-",L18="-"),"-",SUM(K18:L18))</f>
        <v>1</v>
      </c>
      <c r="N18" s="29"/>
      <c r="O18" s="43">
        <f>'23'!K32</f>
        <v>1</v>
      </c>
      <c r="P18" s="48"/>
      <c r="Q18" s="29"/>
      <c r="R18" s="40">
        <f>'23'!M32</f>
        <v>0</v>
      </c>
      <c r="S18" s="40">
        <f>'23'!N32</f>
        <v>0</v>
      </c>
      <c r="T18" s="29"/>
      <c r="U18" s="40" t="str">
        <f>IF('23'!P32=0,"-",'23'!P32)</f>
        <v>-</v>
      </c>
      <c r="V18" s="45" t="str">
        <f>IF('23'!Q32=0,"-",'23'!Q32)</f>
        <v>-</v>
      </c>
      <c r="W18" s="29"/>
      <c r="X18" s="41" t="str">
        <f>IF('23'!S32=0,"-",'23'!S32)</f>
        <v>-</v>
      </c>
      <c r="Y18" s="41" t="str">
        <f>IF('23'!T32=0,"-",'23'!T32)</f>
        <v>-</v>
      </c>
      <c r="Z18" s="46" t="str">
        <f t="shared" si="0"/>
        <v>-</v>
      </c>
      <c r="AA18" s="29"/>
      <c r="AB18" s="40">
        <f>'23'!W32</f>
        <v>0</v>
      </c>
      <c r="AC18" s="40">
        <f>'23'!X32</f>
        <v>0</v>
      </c>
      <c r="AD18" s="29"/>
      <c r="AE18" s="40">
        <f>'23'!Z32</f>
        <v>0</v>
      </c>
      <c r="AF18" s="40">
        <f>'23'!AA32</f>
        <v>0</v>
      </c>
      <c r="AG18" s="29"/>
      <c r="AH18" s="47">
        <f>'23'!AC32</f>
        <v>0</v>
      </c>
      <c r="AI18" s="47">
        <f>'23'!AD32</f>
        <v>0</v>
      </c>
      <c r="AJ18" s="47">
        <f>'23'!AE32</f>
        <v>0</v>
      </c>
      <c r="AL18" s="2"/>
      <c r="AN18" s="2"/>
    </row>
    <row r="19" spans="1:40" ht="13" customHeight="1">
      <c r="A19" s="167">
        <v>25</v>
      </c>
      <c r="B19" s="29"/>
      <c r="C19" s="38" t="s">
        <v>109</v>
      </c>
      <c r="D19" s="29"/>
      <c r="E19" s="51">
        <v>12</v>
      </c>
      <c r="F19" s="29"/>
      <c r="G19" s="173" t="s">
        <v>30</v>
      </c>
      <c r="H19" s="39"/>
      <c r="I19" s="40">
        <f>'25'!E32</f>
        <v>4</v>
      </c>
      <c r="J19" s="33"/>
      <c r="K19" s="41">
        <f>'25'!G32</f>
        <v>2</v>
      </c>
      <c r="L19" s="41">
        <f>'25'!H32</f>
        <v>1</v>
      </c>
      <c r="M19" s="42">
        <f t="shared" si="1"/>
        <v>3</v>
      </c>
      <c r="N19" s="29"/>
      <c r="O19" s="43">
        <f>'25'!K32</f>
        <v>1</v>
      </c>
      <c r="P19" s="48"/>
      <c r="Q19" s="29"/>
      <c r="R19" s="40">
        <f>'25'!M32</f>
        <v>2</v>
      </c>
      <c r="S19" s="40">
        <f>'25'!N32</f>
        <v>7</v>
      </c>
      <c r="T19" s="29"/>
      <c r="U19" s="40">
        <f>IF('25'!P32=0,"-",'25'!P32)</f>
        <v>6</v>
      </c>
      <c r="V19" s="45">
        <f>IF('25'!Q32=0,"-",'25'!Q32)</f>
        <v>0.33333333333333331</v>
      </c>
      <c r="W19" s="29"/>
      <c r="X19" s="41" t="str">
        <f>IF('25'!S32=0,"-",'25'!S32)</f>
        <v>-</v>
      </c>
      <c r="Y19" s="41" t="str">
        <f>IF('25'!T32=0,"-",'25'!T32)</f>
        <v>-</v>
      </c>
      <c r="Z19" s="46" t="str">
        <f t="shared" si="0"/>
        <v>-</v>
      </c>
      <c r="AA19" s="29"/>
      <c r="AB19" s="40">
        <f>'25'!W32</f>
        <v>0</v>
      </c>
      <c r="AC19" s="40">
        <f>'25'!X32</f>
        <v>0</v>
      </c>
      <c r="AD19" s="29"/>
      <c r="AE19" s="40">
        <f>'25'!Z32</f>
        <v>0</v>
      </c>
      <c r="AF19" s="40">
        <f>'25'!AA32</f>
        <v>0</v>
      </c>
      <c r="AG19" s="29"/>
      <c r="AH19" s="47">
        <f>'25'!AC32</f>
        <v>0</v>
      </c>
      <c r="AI19" s="47">
        <f>'25'!AD32</f>
        <v>0</v>
      </c>
      <c r="AJ19" s="47">
        <f>'25'!AE32</f>
        <v>0</v>
      </c>
      <c r="AL19" s="2"/>
      <c r="AN19" s="2"/>
    </row>
    <row r="20" spans="1:40" ht="13" customHeight="1">
      <c r="A20" s="167">
        <v>27</v>
      </c>
      <c r="B20" s="29"/>
      <c r="C20" s="38" t="s">
        <v>110</v>
      </c>
      <c r="D20" s="29"/>
      <c r="E20" s="37">
        <v>9</v>
      </c>
      <c r="F20" s="29"/>
      <c r="G20" s="37" t="s">
        <v>30</v>
      </c>
      <c r="H20" s="39"/>
      <c r="I20" s="40">
        <f>'27'!E32</f>
        <v>4</v>
      </c>
      <c r="J20" s="33"/>
      <c r="K20" s="41">
        <f>'27'!G32</f>
        <v>0</v>
      </c>
      <c r="L20" s="41">
        <f>'27'!H32</f>
        <v>2</v>
      </c>
      <c r="M20" s="42">
        <f>IF(AND(K20="-",L20="-"),"-",SUM(K20:L20))</f>
        <v>2</v>
      </c>
      <c r="N20" s="29"/>
      <c r="O20" s="43">
        <f>'27'!K32</f>
        <v>2</v>
      </c>
      <c r="P20" s="48"/>
      <c r="Q20" s="29"/>
      <c r="R20" s="40">
        <f>'27'!M32</f>
        <v>0</v>
      </c>
      <c r="S20" s="40">
        <f>'27'!N32</f>
        <v>0</v>
      </c>
      <c r="T20" s="29"/>
      <c r="U20" s="40">
        <f>IF('27'!P32=0,"-",'27'!P32)</f>
        <v>2</v>
      </c>
      <c r="V20" s="45" t="str">
        <f>IF('27'!Q32=0,"-",'27'!Q32)</f>
        <v>0.000</v>
      </c>
      <c r="W20" s="29"/>
      <c r="X20" s="41">
        <f>IF('27'!S32=0,"-",'27'!S32)</f>
        <v>2</v>
      </c>
      <c r="Y20" s="41">
        <f>IF('27'!T32=0,"-",'27'!T32)</f>
        <v>2</v>
      </c>
      <c r="Z20" s="46">
        <f>IF((AND(X20="-",Y20="-")),"-",IF((AND(X20="-",Y20&gt;0)),"0.000",X20/Y20))</f>
        <v>1</v>
      </c>
      <c r="AA20" s="29"/>
      <c r="AB20" s="40">
        <f>'27'!W32</f>
        <v>0</v>
      </c>
      <c r="AC20" s="40">
        <f>'27'!X32</f>
        <v>0</v>
      </c>
      <c r="AD20" s="29"/>
      <c r="AE20" s="40">
        <f>'27'!Z32</f>
        <v>0</v>
      </c>
      <c r="AF20" s="40">
        <f>'27'!AA32</f>
        <v>0</v>
      </c>
      <c r="AG20" s="29"/>
      <c r="AH20" s="47">
        <f>'27'!AC32</f>
        <v>0</v>
      </c>
      <c r="AI20" s="47">
        <f>'27'!AD32</f>
        <v>0</v>
      </c>
      <c r="AJ20" s="47">
        <f>'27'!AE32</f>
        <v>0</v>
      </c>
      <c r="AL20" s="2"/>
      <c r="AN20" s="2"/>
    </row>
    <row r="21" spans="1:40" ht="13" customHeight="1">
      <c r="A21" s="51"/>
      <c r="B21" s="29"/>
      <c r="C21" s="52"/>
      <c r="D21" s="29"/>
      <c r="E21" s="37"/>
      <c r="F21" s="29"/>
      <c r="G21" s="37"/>
      <c r="H21" s="64"/>
      <c r="I21" s="40" t="str">
        <f>'x8'!E24</f>
        <v>-</v>
      </c>
      <c r="J21" s="33"/>
      <c r="K21" s="41" t="str">
        <f>'x8'!G24</f>
        <v>-</v>
      </c>
      <c r="L21" s="41" t="str">
        <f>'x8'!H24</f>
        <v xml:space="preserve"> -</v>
      </c>
      <c r="M21" s="42">
        <f t="shared" ref="M21:M28" si="2">IF(AND(K21="-",L21="-"),"-",SUM(K21:L21))</f>
        <v>0</v>
      </c>
      <c r="N21" s="29"/>
      <c r="O21" s="43" t="str">
        <f>'x8'!K24</f>
        <v>-</v>
      </c>
      <c r="P21" s="44"/>
      <c r="Q21" s="29"/>
      <c r="R21" s="40" t="str">
        <f>'x8'!M24</f>
        <v>-</v>
      </c>
      <c r="S21" s="40" t="str">
        <f>'x8'!N24</f>
        <v>-</v>
      </c>
      <c r="T21" s="29"/>
      <c r="U21" s="40" t="str">
        <f>IF('x8'!P24=0,"-",'x8'!P24)</f>
        <v>-</v>
      </c>
      <c r="V21" s="45" t="str">
        <f>IF('x8'!Q24=0,"-",'x8'!Q24)</f>
        <v>-</v>
      </c>
      <c r="W21" s="29"/>
      <c r="X21" s="41" t="str">
        <f>IF('x8'!S24=0,"-",'x8'!S24)</f>
        <v>-</v>
      </c>
      <c r="Y21" s="41" t="str">
        <f>IF('x8'!T24=0,"-",'x8'!T24)</f>
        <v>-</v>
      </c>
      <c r="Z21" s="46" t="str">
        <f t="shared" ref="Z21:Z28" si="3">IF((AND(X21="-",Y21="-")),"-",IF((AND(X21="-",Y21&gt;0)),"0.000",X21/Y21))</f>
        <v>-</v>
      </c>
      <c r="AA21" s="29"/>
      <c r="AB21" s="40" t="str">
        <f>'x8'!W24</f>
        <v>-</v>
      </c>
      <c r="AC21" s="40" t="str">
        <f>'x8'!X24</f>
        <v>-</v>
      </c>
      <c r="AD21" s="29"/>
      <c r="AE21" s="40" t="str">
        <f>'x8'!Z24</f>
        <v>-</v>
      </c>
      <c r="AF21" s="40" t="str">
        <f>'x8'!AA24</f>
        <v>-</v>
      </c>
      <c r="AG21" s="29"/>
      <c r="AH21" s="47" t="str">
        <f>'x8'!AC24</f>
        <v xml:space="preserve"> -</v>
      </c>
      <c r="AI21" s="47" t="str">
        <f>'x8'!AD24</f>
        <v xml:space="preserve"> -</v>
      </c>
      <c r="AJ21" s="47" t="str">
        <f>'x8'!AE24</f>
        <v xml:space="preserve"> -</v>
      </c>
      <c r="AL21" s="2"/>
    </row>
    <row r="22" spans="1:40" ht="13" customHeight="1">
      <c r="A22" s="37"/>
      <c r="B22" s="29"/>
      <c r="C22" s="38"/>
      <c r="D22" s="29"/>
      <c r="E22" s="37"/>
      <c r="F22" s="29"/>
      <c r="G22" s="37"/>
      <c r="H22" s="39"/>
      <c r="I22" s="40" t="str">
        <f>'x8'!E25</f>
        <v>-</v>
      </c>
      <c r="J22" s="33"/>
      <c r="K22" s="41" t="str">
        <f>'x8'!G25</f>
        <v>-</v>
      </c>
      <c r="L22" s="41" t="str">
        <f>'x8'!H25</f>
        <v xml:space="preserve"> -</v>
      </c>
      <c r="M22" s="42">
        <f t="shared" si="2"/>
        <v>0</v>
      </c>
      <c r="N22" s="29"/>
      <c r="O22" s="43" t="str">
        <f>'x8'!K25</f>
        <v>-</v>
      </c>
      <c r="P22" s="44"/>
      <c r="Q22" s="29"/>
      <c r="R22" s="40" t="str">
        <f>'x8'!M25</f>
        <v>-</v>
      </c>
      <c r="S22" s="40" t="str">
        <f>'x8'!N25</f>
        <v>-</v>
      </c>
      <c r="T22" s="29"/>
      <c r="U22" s="40" t="str">
        <f>IF('x8'!P25=0,"-",'x8'!P25)</f>
        <v>-</v>
      </c>
      <c r="V22" s="45" t="str">
        <f>IF('x8'!Q25=0,"-",'x8'!Q25)</f>
        <v>-</v>
      </c>
      <c r="W22" s="29"/>
      <c r="X22" s="41" t="str">
        <f>IF('x8'!S25=0,"-",'x8'!S25)</f>
        <v>-</v>
      </c>
      <c r="Y22" s="41" t="str">
        <f>IF('x8'!T25=0,"-",'x8'!T25)</f>
        <v>-</v>
      </c>
      <c r="Z22" s="46" t="str">
        <f t="shared" si="3"/>
        <v>-</v>
      </c>
      <c r="AA22" s="29"/>
      <c r="AB22" s="40" t="str">
        <f>'x8'!W25</f>
        <v>-</v>
      </c>
      <c r="AC22" s="40" t="str">
        <f>'x8'!X25</f>
        <v>-</v>
      </c>
      <c r="AD22" s="29"/>
      <c r="AE22" s="40" t="str">
        <f>'x8'!Z25</f>
        <v>-</v>
      </c>
      <c r="AF22" s="40" t="str">
        <f>'x8'!AA25</f>
        <v>-</v>
      </c>
      <c r="AG22" s="29"/>
      <c r="AH22" s="47" t="str">
        <f>'x8'!AC25</f>
        <v xml:space="preserve"> -</v>
      </c>
      <c r="AI22" s="47" t="str">
        <f>'x8'!AD25</f>
        <v xml:space="preserve"> -</v>
      </c>
      <c r="AJ22" s="47" t="str">
        <f>'x8'!AE25</f>
        <v xml:space="preserve"> -</v>
      </c>
      <c r="AL22" s="2"/>
    </row>
    <row r="23" spans="1:40" ht="13" customHeight="1">
      <c r="A23" s="37"/>
      <c r="B23" s="29"/>
      <c r="C23" s="38"/>
      <c r="D23" s="29"/>
      <c r="E23" s="37"/>
      <c r="F23" s="29"/>
      <c r="G23" s="37"/>
      <c r="H23" s="39"/>
      <c r="I23" s="40" t="str">
        <f>'x8'!E26</f>
        <v>-</v>
      </c>
      <c r="J23" s="33"/>
      <c r="K23" s="41" t="str">
        <f>'x8'!G26</f>
        <v>-</v>
      </c>
      <c r="L23" s="41" t="str">
        <f>'x8'!H26</f>
        <v xml:space="preserve"> -</v>
      </c>
      <c r="M23" s="42">
        <f t="shared" si="2"/>
        <v>0</v>
      </c>
      <c r="N23" s="29"/>
      <c r="O23" s="43" t="str">
        <f>'x8'!K26</f>
        <v>-</v>
      </c>
      <c r="P23" s="44"/>
      <c r="Q23" s="29"/>
      <c r="R23" s="40" t="str">
        <f>'x8'!M26</f>
        <v>-</v>
      </c>
      <c r="S23" s="40" t="str">
        <f>'x8'!N26</f>
        <v>-</v>
      </c>
      <c r="T23" s="29"/>
      <c r="U23" s="40" t="str">
        <f>IF('x8'!P26=0,"-",'x8'!P26)</f>
        <v>-</v>
      </c>
      <c r="V23" s="45" t="str">
        <f>IF('x8'!Q26=0,"-",'x8'!Q26)</f>
        <v>-</v>
      </c>
      <c r="W23" s="29"/>
      <c r="X23" s="41" t="str">
        <f>IF('x8'!S26=0,"-",'x8'!S26)</f>
        <v>-</v>
      </c>
      <c r="Y23" s="41" t="str">
        <f>IF('x8'!T26=0,"-",'x8'!T26)</f>
        <v>-</v>
      </c>
      <c r="Z23" s="46" t="str">
        <f t="shared" si="3"/>
        <v>-</v>
      </c>
      <c r="AA23" s="29"/>
      <c r="AB23" s="40" t="str">
        <f>'x8'!W26</f>
        <v>-</v>
      </c>
      <c r="AC23" s="40" t="str">
        <f>'x8'!X26</f>
        <v>-</v>
      </c>
      <c r="AD23" s="29"/>
      <c r="AE23" s="40" t="str">
        <f>'x8'!Z26</f>
        <v>-</v>
      </c>
      <c r="AF23" s="40" t="str">
        <f>'x8'!AA26</f>
        <v>-</v>
      </c>
      <c r="AG23" s="29"/>
      <c r="AH23" s="47" t="str">
        <f>'x8'!AC26</f>
        <v xml:space="preserve"> -</v>
      </c>
      <c r="AI23" s="47" t="str">
        <f>'x8'!AD26</f>
        <v xml:space="preserve"> -</v>
      </c>
      <c r="AJ23" s="47" t="str">
        <f>'x8'!AE26</f>
        <v xml:space="preserve"> -</v>
      </c>
      <c r="AL23" s="2"/>
    </row>
    <row r="24" spans="1:40" ht="13" customHeight="1">
      <c r="A24" s="37"/>
      <c r="B24" s="29"/>
      <c r="C24" s="38"/>
      <c r="D24" s="29"/>
      <c r="E24" s="37"/>
      <c r="F24" s="29"/>
      <c r="G24" s="37"/>
      <c r="H24" s="39"/>
      <c r="I24" s="40" t="str">
        <f>'x8'!E27</f>
        <v>-</v>
      </c>
      <c r="J24" s="33"/>
      <c r="K24" s="41" t="str">
        <f>'x8'!G27</f>
        <v>-</v>
      </c>
      <c r="L24" s="41" t="str">
        <f>'x8'!H27</f>
        <v xml:space="preserve"> -</v>
      </c>
      <c r="M24" s="42">
        <f t="shared" si="2"/>
        <v>0</v>
      </c>
      <c r="N24" s="29"/>
      <c r="O24" s="43" t="str">
        <f>'x8'!K27</f>
        <v>-</v>
      </c>
      <c r="P24" s="44"/>
      <c r="Q24" s="29"/>
      <c r="R24" s="40" t="str">
        <f>'x8'!M27</f>
        <v>-</v>
      </c>
      <c r="S24" s="40" t="str">
        <f>'x8'!N27</f>
        <v>-</v>
      </c>
      <c r="T24" s="29"/>
      <c r="U24" s="40" t="str">
        <f>IF('x8'!P27=0,"-",'x8'!P27)</f>
        <v>-</v>
      </c>
      <c r="V24" s="45" t="str">
        <f>IF('x8'!Q27=0,"-",'x8'!Q27)</f>
        <v>-</v>
      </c>
      <c r="W24" s="29"/>
      <c r="X24" s="41" t="str">
        <f>IF('x8'!S27=0,"-",'x8'!S27)</f>
        <v>-</v>
      </c>
      <c r="Y24" s="41" t="str">
        <f>IF('x8'!T27=0,"-",'x8'!T27)</f>
        <v>-</v>
      </c>
      <c r="Z24" s="46" t="str">
        <f t="shared" si="3"/>
        <v>-</v>
      </c>
      <c r="AA24" s="29"/>
      <c r="AB24" s="40" t="str">
        <f>'x8'!W27</f>
        <v>-</v>
      </c>
      <c r="AC24" s="40" t="str">
        <f>'x8'!X27</f>
        <v>-</v>
      </c>
      <c r="AD24" s="29"/>
      <c r="AE24" s="40" t="str">
        <f>'x8'!Z27</f>
        <v>-</v>
      </c>
      <c r="AF24" s="40" t="str">
        <f>'x8'!AA27</f>
        <v>-</v>
      </c>
      <c r="AG24" s="29"/>
      <c r="AH24" s="47" t="str">
        <f>'x8'!AC27</f>
        <v xml:space="preserve"> -</v>
      </c>
      <c r="AI24" s="47" t="str">
        <f>'x8'!AD27</f>
        <v xml:space="preserve"> -</v>
      </c>
      <c r="AJ24" s="47" t="str">
        <f>'x8'!AE27</f>
        <v xml:space="preserve"> -</v>
      </c>
      <c r="AL24" s="2"/>
    </row>
    <row r="25" spans="1:40" ht="13" customHeight="1">
      <c r="A25" s="37"/>
      <c r="B25" s="29"/>
      <c r="C25" s="38"/>
      <c r="D25" s="29"/>
      <c r="E25" s="37"/>
      <c r="F25" s="29"/>
      <c r="G25" s="51"/>
      <c r="H25" s="39"/>
      <c r="I25" s="40" t="str">
        <f>'x8'!E28</f>
        <v>-</v>
      </c>
      <c r="J25" s="33"/>
      <c r="K25" s="41" t="str">
        <f>'x8'!G28</f>
        <v>-</v>
      </c>
      <c r="L25" s="41" t="str">
        <f>'x8'!H28</f>
        <v xml:space="preserve"> -</v>
      </c>
      <c r="M25" s="42">
        <f t="shared" si="2"/>
        <v>0</v>
      </c>
      <c r="N25" s="29"/>
      <c r="O25" s="43" t="str">
        <f>'x8'!K28</f>
        <v>-</v>
      </c>
      <c r="P25" s="44"/>
      <c r="Q25" s="29"/>
      <c r="R25" s="40" t="str">
        <f>'x8'!M28</f>
        <v>-</v>
      </c>
      <c r="S25" s="40" t="str">
        <f>'x8'!N28</f>
        <v>-</v>
      </c>
      <c r="T25" s="29"/>
      <c r="U25" s="40" t="str">
        <f>IF('x8'!P28=0,"-",'x8'!P28)</f>
        <v>-</v>
      </c>
      <c r="V25" s="45" t="str">
        <f>IF('x8'!Q28=0,"-",'x8'!Q28)</f>
        <v>-</v>
      </c>
      <c r="W25" s="29"/>
      <c r="X25" s="41" t="str">
        <f>IF('x8'!S28=0,"-",'x8'!S28)</f>
        <v>-</v>
      </c>
      <c r="Y25" s="41" t="str">
        <f>IF('x8'!T28=0,"-",'x8'!T28)</f>
        <v>-</v>
      </c>
      <c r="Z25" s="46" t="str">
        <f t="shared" si="3"/>
        <v>-</v>
      </c>
      <c r="AA25" s="29"/>
      <c r="AB25" s="40" t="str">
        <f>'x8'!W28</f>
        <v>-</v>
      </c>
      <c r="AC25" s="40" t="str">
        <f>'x8'!X28</f>
        <v>-</v>
      </c>
      <c r="AD25" s="29"/>
      <c r="AE25" s="40" t="str">
        <f>'x8'!Z28</f>
        <v>-</v>
      </c>
      <c r="AF25" s="40" t="str">
        <f>'x8'!AA28</f>
        <v>-</v>
      </c>
      <c r="AG25" s="29"/>
      <c r="AH25" s="47" t="str">
        <f>'x8'!AC28</f>
        <v xml:space="preserve"> -</v>
      </c>
      <c r="AI25" s="47" t="str">
        <f>'x8'!AD28</f>
        <v xml:space="preserve"> -</v>
      </c>
      <c r="AJ25" s="47" t="str">
        <f>'x8'!AE28</f>
        <v xml:space="preserve"> -</v>
      </c>
      <c r="AL25" s="2"/>
    </row>
    <row r="26" spans="1:40" s="171" customFormat="1" ht="13" customHeight="1">
      <c r="A26" s="168"/>
      <c r="B26" s="169"/>
      <c r="C26" s="170"/>
      <c r="D26" s="169"/>
      <c r="E26" s="168"/>
      <c r="F26" s="169"/>
      <c r="G26" s="168"/>
      <c r="H26" s="169"/>
      <c r="I26" s="40" t="str">
        <f>'x8'!E29</f>
        <v>-</v>
      </c>
      <c r="J26" s="33"/>
      <c r="K26" s="41" t="str">
        <f>'x8'!G29</f>
        <v>-</v>
      </c>
      <c r="L26" s="41" t="str">
        <f>'x8'!H29</f>
        <v xml:space="preserve"> -</v>
      </c>
      <c r="M26" s="42">
        <f t="shared" si="2"/>
        <v>0</v>
      </c>
      <c r="N26" s="29"/>
      <c r="O26" s="43" t="str">
        <f>'x8'!K29</f>
        <v>-</v>
      </c>
      <c r="P26" s="44"/>
      <c r="Q26" s="29"/>
      <c r="R26" s="40" t="str">
        <f>'x8'!M29</f>
        <v>-</v>
      </c>
      <c r="S26" s="40" t="str">
        <f>'x8'!N29</f>
        <v>-</v>
      </c>
      <c r="T26" s="29"/>
      <c r="U26" s="40" t="str">
        <f>IF('x8'!P29=0,"-",'x8'!P29)</f>
        <v>-</v>
      </c>
      <c r="V26" s="45" t="str">
        <f>IF('x8'!Q29=0,"-",'x8'!Q29)</f>
        <v>-</v>
      </c>
      <c r="W26" s="29"/>
      <c r="X26" s="41" t="str">
        <f>IF('x8'!S29=0,"-",'x8'!S29)</f>
        <v>-</v>
      </c>
      <c r="Y26" s="41" t="str">
        <f>IF('x8'!T29=0,"-",'x8'!T29)</f>
        <v>-</v>
      </c>
      <c r="Z26" s="46" t="str">
        <f t="shared" si="3"/>
        <v>-</v>
      </c>
      <c r="AA26" s="29"/>
      <c r="AB26" s="40" t="str">
        <f>'x8'!W29</f>
        <v>-</v>
      </c>
      <c r="AC26" s="40" t="str">
        <f>'x8'!X29</f>
        <v>-</v>
      </c>
      <c r="AD26" s="29"/>
      <c r="AE26" s="40" t="str">
        <f>'x8'!Z29</f>
        <v>-</v>
      </c>
      <c r="AF26" s="40" t="str">
        <f>'x8'!AA29</f>
        <v>-</v>
      </c>
      <c r="AG26" s="29"/>
      <c r="AH26" s="47" t="str">
        <f>'x8'!AC29</f>
        <v xml:space="preserve"> -</v>
      </c>
      <c r="AI26" s="47" t="str">
        <f>'x8'!AD29</f>
        <v xml:space="preserve"> -</v>
      </c>
      <c r="AJ26" s="47" t="str">
        <f>'x8'!AE29</f>
        <v xml:space="preserve"> -</v>
      </c>
      <c r="AL26" s="172"/>
    </row>
    <row r="27" spans="1:40" s="171" customFormat="1" ht="13" customHeight="1">
      <c r="A27" s="168"/>
      <c r="B27" s="169"/>
      <c r="C27" s="170"/>
      <c r="D27" s="169"/>
      <c r="E27" s="168"/>
      <c r="F27" s="169"/>
      <c r="G27" s="168"/>
      <c r="H27" s="169"/>
      <c r="I27" s="40" t="str">
        <f>'x8'!E30</f>
        <v>-</v>
      </c>
      <c r="J27" s="33"/>
      <c r="K27" s="41" t="str">
        <f>'x8'!G30</f>
        <v>-</v>
      </c>
      <c r="L27" s="41" t="str">
        <f>'x8'!H30</f>
        <v xml:space="preserve"> -</v>
      </c>
      <c r="M27" s="42">
        <f t="shared" si="2"/>
        <v>0</v>
      </c>
      <c r="N27" s="29"/>
      <c r="O27" s="43" t="str">
        <f>'x8'!K30</f>
        <v>-</v>
      </c>
      <c r="P27" s="44"/>
      <c r="Q27" s="29"/>
      <c r="R27" s="40" t="str">
        <f>'x8'!M30</f>
        <v>-</v>
      </c>
      <c r="S27" s="40" t="str">
        <f>'x8'!N30</f>
        <v>-</v>
      </c>
      <c r="T27" s="29"/>
      <c r="U27" s="40" t="str">
        <f>IF('x8'!P30=0,"-",'x8'!P30)</f>
        <v>-</v>
      </c>
      <c r="V27" s="45" t="str">
        <f>IF('x8'!Q30=0,"-",'x8'!Q30)</f>
        <v>-</v>
      </c>
      <c r="W27" s="29"/>
      <c r="X27" s="41" t="str">
        <f>IF('x8'!S30=0,"-",'x8'!S30)</f>
        <v>-</v>
      </c>
      <c r="Y27" s="41" t="str">
        <f>IF('x8'!T30=0,"-",'x8'!T30)</f>
        <v>-</v>
      </c>
      <c r="Z27" s="46" t="str">
        <f t="shared" si="3"/>
        <v>-</v>
      </c>
      <c r="AA27" s="29"/>
      <c r="AB27" s="40" t="str">
        <f>'x8'!W30</f>
        <v>-</v>
      </c>
      <c r="AC27" s="40" t="str">
        <f>'x8'!X30</f>
        <v>-</v>
      </c>
      <c r="AD27" s="29"/>
      <c r="AE27" s="40" t="str">
        <f>'x8'!Z30</f>
        <v>-</v>
      </c>
      <c r="AF27" s="40" t="str">
        <f>'x8'!AA30</f>
        <v>-</v>
      </c>
      <c r="AG27" s="29"/>
      <c r="AH27" s="47" t="str">
        <f>'x8'!AC30</f>
        <v xml:space="preserve"> -</v>
      </c>
      <c r="AI27" s="47" t="str">
        <f>'x8'!AD30</f>
        <v xml:space="preserve"> -</v>
      </c>
      <c r="AJ27" s="47" t="str">
        <f>'x8'!AE30</f>
        <v xml:space="preserve"> -</v>
      </c>
      <c r="AL27" s="172"/>
    </row>
    <row r="28" spans="1:40" s="171" customFormat="1" ht="13" customHeight="1">
      <c r="A28" s="168"/>
      <c r="B28" s="169"/>
      <c r="C28" s="170"/>
      <c r="D28" s="169"/>
      <c r="E28" s="168"/>
      <c r="F28" s="169"/>
      <c r="G28" s="168"/>
      <c r="H28" s="169"/>
      <c r="I28" s="40">
        <f>'x8'!E31</f>
        <v>0</v>
      </c>
      <c r="J28" s="33"/>
      <c r="K28" s="41">
        <f>'x8'!G31</f>
        <v>0</v>
      </c>
      <c r="L28" s="41">
        <f>'x8'!H31</f>
        <v>0</v>
      </c>
      <c r="M28" s="42">
        <f t="shared" si="2"/>
        <v>0</v>
      </c>
      <c r="N28" s="29"/>
      <c r="O28" s="43">
        <f>'x8'!K31</f>
        <v>0</v>
      </c>
      <c r="P28" s="44"/>
      <c r="Q28" s="29"/>
      <c r="R28" s="40">
        <f>'x8'!M31</f>
        <v>0</v>
      </c>
      <c r="S28" s="40">
        <f>'x8'!N31</f>
        <v>0</v>
      </c>
      <c r="T28" s="29"/>
      <c r="U28" s="40" t="str">
        <f>IF('x8'!P31=0,"-",'x8'!P31)</f>
        <v>-</v>
      </c>
      <c r="V28" s="45" t="str">
        <f>IF('x8'!Q31=0,"-",'x8'!Q31)</f>
        <v>-</v>
      </c>
      <c r="W28" s="29"/>
      <c r="X28" s="41" t="str">
        <f>IF('x8'!S31=0,"-",'x8'!S31)</f>
        <v>-</v>
      </c>
      <c r="Y28" s="41" t="str">
        <f>IF('x8'!T31=0,"-",'x8'!T31)</f>
        <v>-</v>
      </c>
      <c r="Z28" s="46" t="str">
        <f t="shared" si="3"/>
        <v>-</v>
      </c>
      <c r="AA28" s="29"/>
      <c r="AB28" s="40">
        <f>'x8'!W31</f>
        <v>0</v>
      </c>
      <c r="AC28" s="40">
        <f>'x8'!X31</f>
        <v>0</v>
      </c>
      <c r="AD28" s="29"/>
      <c r="AE28" s="40">
        <f>'x8'!Z31</f>
        <v>0</v>
      </c>
      <c r="AF28" s="40">
        <f>'x8'!AA31</f>
        <v>0</v>
      </c>
      <c r="AG28" s="29"/>
      <c r="AH28" s="47">
        <f>'x8'!AC31</f>
        <v>0</v>
      </c>
      <c r="AI28" s="47">
        <f>'x8'!AD31</f>
        <v>0</v>
      </c>
      <c r="AJ28" s="47">
        <f>'x8'!AE31</f>
        <v>0</v>
      </c>
    </row>
    <row r="29" spans="1:40" ht="13" customHeight="1">
      <c r="A29" s="51"/>
      <c r="B29" s="29"/>
      <c r="C29" s="52"/>
      <c r="D29" s="29"/>
      <c r="E29" s="37"/>
      <c r="F29" s="29"/>
      <c r="G29" s="37"/>
      <c r="H29" s="39"/>
      <c r="I29" s="40">
        <f>'x8'!E32</f>
        <v>0</v>
      </c>
      <c r="J29" s="33"/>
      <c r="K29" s="41">
        <f>'x8'!G32</f>
        <v>0</v>
      </c>
      <c r="L29" s="41">
        <f>'x8'!H32</f>
        <v>0</v>
      </c>
      <c r="M29" s="42">
        <f t="shared" ref="M29:M30" si="4">IF(AND(K29="-",L29="-"),"-",SUM(K29:L29))</f>
        <v>0</v>
      </c>
      <c r="N29" s="29"/>
      <c r="O29" s="43" t="str">
        <f>'x8'!K32</f>
        <v>-</v>
      </c>
      <c r="P29" s="44"/>
      <c r="Q29" s="29"/>
      <c r="R29" s="40">
        <f>'x8'!M32</f>
        <v>0</v>
      </c>
      <c r="S29" s="40">
        <f>'x8'!N32</f>
        <v>0</v>
      </c>
      <c r="T29" s="29"/>
      <c r="U29" s="40" t="str">
        <f>IF('x8'!P32=0,"-",'x8'!P32)</f>
        <v>-</v>
      </c>
      <c r="V29" s="45" t="str">
        <f>IF('x8'!Q32=0,"-",'x8'!Q32)</f>
        <v>-</v>
      </c>
      <c r="W29" s="29"/>
      <c r="X29" s="41" t="str">
        <f>IF('x8'!S32=0,"-",'x8'!S32)</f>
        <v>-</v>
      </c>
      <c r="Y29" s="41" t="str">
        <f>IF('x8'!T32=0,"-",'x8'!T32)</f>
        <v>-</v>
      </c>
      <c r="Z29" s="46" t="str">
        <f t="shared" si="0"/>
        <v>-</v>
      </c>
      <c r="AA29" s="29"/>
      <c r="AB29" s="40">
        <f>'x8'!W32</f>
        <v>0</v>
      </c>
      <c r="AC29" s="40">
        <f>'x8'!X32</f>
        <v>0</v>
      </c>
      <c r="AD29" s="29"/>
      <c r="AE29" s="40">
        <f>'x8'!Z32</f>
        <v>0</v>
      </c>
      <c r="AF29" s="40">
        <f>'x8'!AA32</f>
        <v>0</v>
      </c>
      <c r="AG29" s="29"/>
      <c r="AH29" s="47">
        <f>'x8'!AC32</f>
        <v>0</v>
      </c>
      <c r="AI29" s="47">
        <f>'x8'!AD32</f>
        <v>0</v>
      </c>
      <c r="AJ29" s="47">
        <f>'x8'!AE32</f>
        <v>0</v>
      </c>
    </row>
    <row r="30" spans="1:40" ht="13" customHeight="1">
      <c r="A30" s="51"/>
      <c r="B30" s="29"/>
      <c r="C30" s="52"/>
      <c r="D30" s="29"/>
      <c r="E30" s="37"/>
      <c r="F30" s="29"/>
      <c r="G30" s="37"/>
      <c r="H30" s="39"/>
      <c r="I30" s="40">
        <f>'x9'!E32</f>
        <v>0</v>
      </c>
      <c r="J30" s="33"/>
      <c r="K30" s="41">
        <f>'x9'!G32</f>
        <v>0</v>
      </c>
      <c r="L30" s="41">
        <f>'x9'!H32</f>
        <v>0</v>
      </c>
      <c r="M30" s="42">
        <f t="shared" si="4"/>
        <v>0</v>
      </c>
      <c r="N30" s="29"/>
      <c r="O30" s="43" t="str">
        <f>'x9'!K32</f>
        <v>-</v>
      </c>
      <c r="P30" s="44"/>
      <c r="Q30" s="29"/>
      <c r="R30" s="40">
        <f>'x9'!M32</f>
        <v>0</v>
      </c>
      <c r="S30" s="40">
        <f>'x9'!N32</f>
        <v>0</v>
      </c>
      <c r="T30" s="29"/>
      <c r="U30" s="40" t="str">
        <f>IF('x9'!P32=0,"-",'x9'!P32)</f>
        <v>-</v>
      </c>
      <c r="V30" s="45" t="str">
        <f>IF('x9'!Q32=0,"-",'x9'!Q32)</f>
        <v>-</v>
      </c>
      <c r="W30" s="29"/>
      <c r="X30" s="41" t="str">
        <f>IF('x9'!S32=0,"-",'x9'!S32)</f>
        <v>-</v>
      </c>
      <c r="Y30" s="41" t="str">
        <f>IF('x9'!T32=0,"-",'x9'!T32)</f>
        <v>-</v>
      </c>
      <c r="Z30" s="46" t="str">
        <f t="shared" si="0"/>
        <v>-</v>
      </c>
      <c r="AA30" s="29"/>
      <c r="AB30" s="40">
        <f>'x9'!W32</f>
        <v>0</v>
      </c>
      <c r="AC30" s="40">
        <f>'x9'!X32</f>
        <v>0</v>
      </c>
      <c r="AD30" s="29"/>
      <c r="AE30" s="40">
        <f>'x9'!Z32</f>
        <v>0</v>
      </c>
      <c r="AF30" s="40">
        <f>'x9'!AA32</f>
        <v>0</v>
      </c>
      <c r="AG30" s="29"/>
      <c r="AH30" s="47">
        <f>'x9'!AC32</f>
        <v>0</v>
      </c>
      <c r="AI30" s="47">
        <f>'x9'!AD32</f>
        <v>0</v>
      </c>
      <c r="AJ30" s="47">
        <f>'x9'!AE32</f>
        <v>0</v>
      </c>
    </row>
    <row r="31" spans="1:40" ht="13" customHeight="1">
      <c r="A31" s="55"/>
      <c r="B31" s="29"/>
      <c r="C31" s="52" t="s">
        <v>46</v>
      </c>
      <c r="D31" s="29"/>
      <c r="E31" s="37"/>
      <c r="F31" s="29"/>
      <c r="G31" s="55"/>
      <c r="H31" s="29"/>
      <c r="I31" s="40"/>
      <c r="J31" s="29"/>
      <c r="K31" s="56"/>
      <c r="L31" s="56"/>
      <c r="M31" s="42"/>
      <c r="N31" s="29"/>
      <c r="O31" s="57"/>
      <c r="P31" s="58"/>
      <c r="Q31" s="29"/>
      <c r="R31" s="40"/>
      <c r="S31" s="40"/>
      <c r="T31" s="29"/>
      <c r="U31" s="59"/>
      <c r="V31" s="60"/>
      <c r="W31" s="29"/>
      <c r="X31" s="61"/>
      <c r="Y31" s="61"/>
      <c r="Z31" s="62"/>
      <c r="AA31" s="29"/>
      <c r="AB31" s="40"/>
      <c r="AC31" s="40"/>
      <c r="AD31" s="29"/>
      <c r="AE31" s="40"/>
      <c r="AF31" s="40"/>
      <c r="AG31" s="29"/>
      <c r="AH31" s="47"/>
      <c r="AI31" s="47"/>
      <c r="AJ31" s="47"/>
    </row>
    <row r="32" spans="1:40" s="2" customFormat="1" ht="8" customHeight="1">
      <c r="A32" s="33"/>
      <c r="B32" s="29"/>
      <c r="C32" s="33"/>
      <c r="D32" s="29"/>
      <c r="E32" s="35"/>
      <c r="F32" s="29"/>
      <c r="G32" s="35"/>
      <c r="H32" s="29"/>
      <c r="I32" s="33"/>
      <c r="J32" s="33"/>
      <c r="K32" s="33"/>
      <c r="L32" s="33"/>
      <c r="M32" s="33"/>
      <c r="N32" s="29"/>
      <c r="O32" s="63"/>
      <c r="P32" s="29"/>
      <c r="Q32" s="29"/>
      <c r="R32" s="64"/>
      <c r="S32" s="64"/>
      <c r="T32" s="29"/>
      <c r="U32" s="33"/>
      <c r="V32" s="29"/>
      <c r="W32" s="29"/>
      <c r="X32" s="33"/>
      <c r="Y32" s="33"/>
      <c r="Z32" s="65"/>
      <c r="AA32" s="29"/>
      <c r="AB32" s="33"/>
      <c r="AC32" s="33"/>
      <c r="AD32" s="33"/>
      <c r="AE32" s="33"/>
      <c r="AF32" s="33"/>
      <c r="AG32" s="33"/>
      <c r="AH32" s="33"/>
      <c r="AI32" s="33"/>
      <c r="AJ32" s="33"/>
      <c r="AL32"/>
      <c r="AM32"/>
      <c r="AN32"/>
    </row>
    <row r="33" spans="1:40" s="2" customFormat="1" ht="13" customHeight="1">
      <c r="A33" s="33"/>
      <c r="B33" s="29"/>
      <c r="C33" s="66" t="s">
        <v>31</v>
      </c>
      <c r="D33" s="29"/>
      <c r="E33" s="33"/>
      <c r="F33" s="29"/>
      <c r="G33" s="33"/>
      <c r="H33" s="29"/>
      <c r="I33" s="67">
        <f>AE43</f>
        <v>4</v>
      </c>
      <c r="J33" s="64"/>
      <c r="K33" s="68">
        <f>SUM(K6:K31)</f>
        <v>22</v>
      </c>
      <c r="L33" s="68">
        <f>SUM(L6:L31)</f>
        <v>24</v>
      </c>
      <c r="M33" s="42">
        <f>SUM(M6:M31)</f>
        <v>46</v>
      </c>
      <c r="N33" s="29"/>
      <c r="O33"/>
      <c r="P33" s="29"/>
      <c r="Q33" s="29"/>
      <c r="R33" s="69">
        <f>SUM(R6:R31)</f>
        <v>12</v>
      </c>
      <c r="S33" s="69">
        <f>SUM(S6:S31)</f>
        <v>27</v>
      </c>
      <c r="T33" s="29"/>
      <c r="U33" s="70">
        <f>SUM(U6:U31)</f>
        <v>96</v>
      </c>
      <c r="V33" s="71">
        <f>IF(K33=0,0,K33/U33)</f>
        <v>0.22916666666666666</v>
      </c>
      <c r="W33" s="29"/>
      <c r="X33" s="68">
        <f>SUM(X6:X31)</f>
        <v>128</v>
      </c>
      <c r="Y33" s="68">
        <f>SUM(Y6:Y31)</f>
        <v>192</v>
      </c>
      <c r="Z33" s="72">
        <f>IF(X33=0,"-",X33/Y33)</f>
        <v>0.66666666666666663</v>
      </c>
      <c r="AA33" s="29"/>
      <c r="AB33" s="70">
        <f>SUM(AB6:AB31)</f>
        <v>1</v>
      </c>
      <c r="AC33" s="70">
        <f>SUM(AC6:AC31)</f>
        <v>1</v>
      </c>
      <c r="AD33" s="33"/>
      <c r="AE33" s="70">
        <f>SUM(AE6:AE31)</f>
        <v>3</v>
      </c>
      <c r="AF33" s="70">
        <f>SUM(AF6:AF31)</f>
        <v>2</v>
      </c>
      <c r="AG33" s="29"/>
      <c r="AH33" s="73">
        <f>SUM(AH6:AH31)</f>
        <v>2</v>
      </c>
      <c r="AI33" s="73">
        <f>SUM(AI6:AI31)</f>
        <v>0</v>
      </c>
      <c r="AJ33" s="73">
        <f>SUM(AJ6:AJ31)</f>
        <v>4</v>
      </c>
      <c r="AL33"/>
      <c r="AM33"/>
      <c r="AN33"/>
    </row>
    <row r="34" spans="1:40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40" ht="5" customHeight="1">
      <c r="A35" s="29"/>
      <c r="B35" s="29"/>
      <c r="C35" s="29"/>
      <c r="D35" s="29"/>
      <c r="E35" s="30"/>
      <c r="F35" s="29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40" s="2" customFormat="1" ht="13" customHeight="1">
      <c r="A36" s="31" t="s">
        <v>2</v>
      </c>
      <c r="B36" s="29"/>
      <c r="C36" s="32" t="s">
        <v>58</v>
      </c>
      <c r="D36" s="29"/>
      <c r="E36" s="31" t="s">
        <v>51</v>
      </c>
      <c r="F36" s="29"/>
      <c r="G36" s="31" t="s">
        <v>85</v>
      </c>
      <c r="H36" s="29"/>
      <c r="I36" s="31" t="s">
        <v>61</v>
      </c>
      <c r="J36" s="33"/>
      <c r="K36" s="31" t="s">
        <v>66</v>
      </c>
      <c r="L36" s="31" t="s">
        <v>77</v>
      </c>
      <c r="M36" s="31" t="s">
        <v>49</v>
      </c>
      <c r="N36" s="29"/>
      <c r="O36" s="210" t="s">
        <v>74</v>
      </c>
      <c r="P36" s="211"/>
      <c r="Q36" s="29"/>
      <c r="R36" s="193" t="s">
        <v>78</v>
      </c>
      <c r="S36" s="193"/>
      <c r="T36" s="29"/>
      <c r="U36" s="204" t="s">
        <v>53</v>
      </c>
      <c r="V36" s="205"/>
      <c r="W36" s="29"/>
      <c r="X36" s="29"/>
      <c r="Y36" s="193" t="s">
        <v>47</v>
      </c>
      <c r="Z36" s="193"/>
      <c r="AA36" s="29"/>
      <c r="AB36" s="204" t="s">
        <v>55</v>
      </c>
      <c r="AC36" s="205"/>
      <c r="AD36" s="29"/>
      <c r="AE36" s="31" t="s">
        <v>90</v>
      </c>
      <c r="AF36" s="31" t="s">
        <v>80</v>
      </c>
      <c r="AG36" s="29"/>
      <c r="AH36" s="29"/>
      <c r="AI36" s="204" t="s">
        <v>56</v>
      </c>
      <c r="AJ36" s="205"/>
      <c r="AK36"/>
      <c r="AL36"/>
      <c r="AM36"/>
      <c r="AN36"/>
    </row>
    <row r="37" spans="1:40" s="2" customFormat="1" ht="6" customHeight="1">
      <c r="A37" s="33"/>
      <c r="B37" s="29"/>
      <c r="C37" s="33"/>
      <c r="D37" s="29"/>
      <c r="E37" s="35"/>
      <c r="F37" s="29"/>
      <c r="G37" s="35"/>
      <c r="H37" s="29"/>
      <c r="I37" s="35"/>
      <c r="J37" s="33"/>
      <c r="K37" s="35"/>
      <c r="L37" s="35"/>
      <c r="M37" s="35"/>
      <c r="N37" s="29"/>
      <c r="O37" s="33"/>
      <c r="P37" s="29"/>
      <c r="Q37" s="29"/>
      <c r="R37" s="33"/>
      <c r="S37" s="29"/>
      <c r="T37" s="29"/>
      <c r="U37" s="33"/>
      <c r="V37" s="33"/>
      <c r="W37" s="29"/>
      <c r="X37" s="29"/>
      <c r="Y37" s="75"/>
      <c r="Z37" s="75"/>
      <c r="AA37" s="29"/>
      <c r="AB37" s="33"/>
      <c r="AC37" s="33"/>
      <c r="AD37" s="29"/>
      <c r="AE37" s="33"/>
      <c r="AF37" s="29"/>
      <c r="AG37" s="29"/>
      <c r="AH37" s="29"/>
      <c r="AI37" s="34"/>
      <c r="AJ37" s="34"/>
      <c r="AK37"/>
      <c r="AL37"/>
      <c r="AM37"/>
      <c r="AN37"/>
    </row>
    <row r="38" spans="1:40" ht="13" customHeight="1">
      <c r="A38" s="37">
        <v>24</v>
      </c>
      <c r="B38" s="29"/>
      <c r="C38" s="38" t="s">
        <v>0</v>
      </c>
      <c r="D38" s="29"/>
      <c r="E38" s="37">
        <v>11</v>
      </c>
      <c r="F38" s="29"/>
      <c r="G38" s="37" t="s">
        <v>59</v>
      </c>
      <c r="H38" s="39"/>
      <c r="I38" s="40">
        <f>'24'!E32</f>
        <v>3</v>
      </c>
      <c r="J38" s="76"/>
      <c r="K38" s="40">
        <f>'24'!G32</f>
        <v>82</v>
      </c>
      <c r="L38" s="40">
        <f>K38-O38</f>
        <v>74</v>
      </c>
      <c r="M38" s="77">
        <f>IF(O38=0,"-",L38/K38)</f>
        <v>0.90243902439024393</v>
      </c>
      <c r="N38" s="29"/>
      <c r="O38" s="212">
        <f>'24'!H32</f>
        <v>8</v>
      </c>
      <c r="P38" s="213"/>
      <c r="Q38" s="29"/>
      <c r="R38" s="194">
        <f>'24'!I32</f>
        <v>3.3442622950819705</v>
      </c>
      <c r="S38" s="195"/>
      <c r="T38" s="29"/>
      <c r="U38" s="196" t="str">
        <f>'24'!O32</f>
        <v>122:00</v>
      </c>
      <c r="V38" s="197"/>
      <c r="W38" s="29"/>
      <c r="X38" s="29"/>
      <c r="Y38" s="198" t="str">
        <f>CONCATENATE('24'!X32," - ",'24'!Y32," - ",'24'!Z32)</f>
        <v>2 - 1 - 0</v>
      </c>
      <c r="Z38" s="198"/>
      <c r="AA38" s="29"/>
      <c r="AB38" s="206">
        <f>IF('24'!X32=0,0,('24'!X32+('24'!Z32*0.5))/('24'!X32+'24'!Y32+'24'!Z32))</f>
        <v>0.66666666666666663</v>
      </c>
      <c r="AC38" s="207"/>
      <c r="AD38" s="29"/>
      <c r="AE38" s="40">
        <f>'24'!N32</f>
        <v>3</v>
      </c>
      <c r="AF38" s="40">
        <f>'24'!AB32</f>
        <v>1</v>
      </c>
      <c r="AG38" s="29"/>
      <c r="AH38" s="29"/>
      <c r="AI38" s="200">
        <f>U38/U43</f>
        <v>0.59803921568627449</v>
      </c>
      <c r="AJ38" s="201"/>
    </row>
    <row r="39" spans="1:40" ht="13" customHeight="1">
      <c r="A39" s="37">
        <v>36</v>
      </c>
      <c r="B39" s="29"/>
      <c r="C39" s="38" t="s">
        <v>1</v>
      </c>
      <c r="D39" s="29"/>
      <c r="E39" s="37">
        <v>9</v>
      </c>
      <c r="F39" s="29"/>
      <c r="G39" s="37" t="s">
        <v>59</v>
      </c>
      <c r="H39" s="39"/>
      <c r="I39" s="40">
        <f>'36'!E32</f>
        <v>3</v>
      </c>
      <c r="J39" s="76"/>
      <c r="K39" s="40">
        <f>'36'!G32</f>
        <v>34</v>
      </c>
      <c r="L39" s="40">
        <f>K39-O39</f>
        <v>27</v>
      </c>
      <c r="M39" s="77">
        <f>IF(O39=0,"-",L39/K39)</f>
        <v>0.79411764705882348</v>
      </c>
      <c r="N39" s="29"/>
      <c r="O39" s="212">
        <f>'36'!H32</f>
        <v>7</v>
      </c>
      <c r="P39" s="213"/>
      <c r="Q39" s="29"/>
      <c r="R39" s="194">
        <f>'36'!I32</f>
        <v>4.3536585365853702</v>
      </c>
      <c r="S39" s="195"/>
      <c r="T39" s="29"/>
      <c r="U39" s="196" t="str">
        <f>'36'!O32</f>
        <v>82:00</v>
      </c>
      <c r="V39" s="197"/>
      <c r="W39" s="29"/>
      <c r="X39" s="29"/>
      <c r="Y39" s="198" t="str">
        <f>CONCATENATE('36'!X32," - ",'36'!Y32," - ",'36'!Z32)</f>
        <v>0 - 1 - 0</v>
      </c>
      <c r="Z39" s="198"/>
      <c r="AA39" s="29"/>
      <c r="AB39" s="206">
        <f>IF('36'!X32=0,0,('36'!X32+('36'!Z32*0.5))/('36'!X32+'36'!Y32+'36'!Z32))</f>
        <v>0</v>
      </c>
      <c r="AC39" s="207"/>
      <c r="AD39" s="29"/>
      <c r="AE39" s="40">
        <f>'36'!N32</f>
        <v>1</v>
      </c>
      <c r="AF39" s="40">
        <f>'36'!AB32</f>
        <v>0</v>
      </c>
      <c r="AG39" s="29"/>
      <c r="AH39" s="29"/>
      <c r="AI39" s="200">
        <f>U39/U43</f>
        <v>0.40196078431372545</v>
      </c>
      <c r="AJ39" s="201"/>
    </row>
    <row r="40" spans="1:40" ht="13" customHeight="1">
      <c r="A40" s="37"/>
      <c r="B40" s="29"/>
      <c r="C40" s="38"/>
      <c r="D40" s="29"/>
      <c r="E40" s="37"/>
      <c r="F40" s="29"/>
      <c r="G40" s="37"/>
      <c r="H40" s="39"/>
      <c r="I40" s="40">
        <f>'39'!E32</f>
        <v>0</v>
      </c>
      <c r="J40" s="76"/>
      <c r="K40" s="40">
        <f>'39'!G32</f>
        <v>0</v>
      </c>
      <c r="L40" s="40">
        <f>K40-O40</f>
        <v>0</v>
      </c>
      <c r="M40" s="77" t="str">
        <f>IF(O40=0,"-",L40/K40)</f>
        <v>-</v>
      </c>
      <c r="N40" s="29"/>
      <c r="O40" s="212">
        <f>'39'!H32</f>
        <v>0</v>
      </c>
      <c r="P40" s="213"/>
      <c r="Q40" s="29"/>
      <c r="R40" s="194" t="str">
        <f>'39'!I32</f>
        <v>-</v>
      </c>
      <c r="S40" s="195"/>
      <c r="T40" s="29"/>
      <c r="U40" s="196" t="str">
        <f>'39'!O32</f>
        <v>0:00</v>
      </c>
      <c r="V40" s="197"/>
      <c r="W40" s="29"/>
      <c r="X40" s="29"/>
      <c r="Y40" s="198" t="str">
        <f>CONCATENATE('39'!X32," - ",'39'!Y32," - ",'39'!Z32)</f>
        <v>0 - 0 - 0</v>
      </c>
      <c r="Z40" s="198"/>
      <c r="AA40" s="29"/>
      <c r="AB40" s="206">
        <f>IF('39'!X32=0,0,('39'!X32+('39'!Z32*0.5))/('39'!X32+'39'!Y32+'39'!Z32))</f>
        <v>0</v>
      </c>
      <c r="AC40" s="207"/>
      <c r="AD40" s="29"/>
      <c r="AE40" s="40">
        <f>'39'!N32</f>
        <v>0</v>
      </c>
      <c r="AF40" s="40">
        <f>'39'!AB32</f>
        <v>0</v>
      </c>
      <c r="AG40" s="29"/>
      <c r="AH40" s="29"/>
      <c r="AI40" s="200">
        <f>U40/U43</f>
        <v>0</v>
      </c>
      <c r="AJ40" s="201"/>
    </row>
    <row r="41" spans="1:40" ht="13" customHeight="1">
      <c r="A41" s="37"/>
      <c r="B41" s="29"/>
      <c r="C41" s="38" t="s">
        <v>34</v>
      </c>
      <c r="D41" s="29"/>
      <c r="E41" s="37" t="s">
        <v>89</v>
      </c>
      <c r="F41" s="29"/>
      <c r="G41" s="37" t="s">
        <v>89</v>
      </c>
      <c r="H41" s="39"/>
      <c r="I41" s="40">
        <f>'24'!A32+'36'!A32+'39'!A32</f>
        <v>0</v>
      </c>
      <c r="J41" s="76"/>
      <c r="K41" s="40" t="s">
        <v>89</v>
      </c>
      <c r="L41" s="40" t="s">
        <v>89</v>
      </c>
      <c r="M41" s="77" t="s">
        <v>89</v>
      </c>
      <c r="N41" s="29"/>
      <c r="O41" s="212"/>
      <c r="P41" s="213"/>
      <c r="Q41" s="29"/>
      <c r="R41" s="194" t="s">
        <v>89</v>
      </c>
      <c r="S41" s="195"/>
      <c r="T41" s="29"/>
      <c r="U41" s="196" t="str">
        <f>IF(I53&lt;10,CONCATENATE(E53,":0",I53),CONCATENATE(E53,":",I53))</f>
        <v>0:00</v>
      </c>
      <c r="V41" s="197"/>
      <c r="W41" s="29"/>
      <c r="X41" s="29"/>
      <c r="Y41" s="224" t="s">
        <v>89</v>
      </c>
      <c r="Z41" s="224"/>
      <c r="AA41" s="29"/>
      <c r="AB41" s="202" t="s">
        <v>89</v>
      </c>
      <c r="AC41" s="203"/>
      <c r="AD41" s="29"/>
      <c r="AE41" s="40" t="s">
        <v>89</v>
      </c>
      <c r="AF41" s="40" t="s">
        <v>89</v>
      </c>
      <c r="AG41" s="33"/>
      <c r="AH41" s="29"/>
      <c r="AI41" s="200">
        <f>U41/U43</f>
        <v>0</v>
      </c>
      <c r="AJ41" s="201"/>
    </row>
    <row r="42" spans="1:40" ht="8" customHeight="1">
      <c r="A42" s="29"/>
      <c r="B42" s="29"/>
      <c r="C42" s="29"/>
      <c r="D42" s="29"/>
      <c r="E42" s="30"/>
      <c r="F42" s="29"/>
      <c r="G42" s="30"/>
      <c r="H42" s="29"/>
      <c r="I42" s="29"/>
      <c r="J42" s="29"/>
      <c r="K42" s="29"/>
      <c r="L42" s="29"/>
      <c r="M42" s="78"/>
      <c r="N42" s="29"/>
      <c r="O42" s="29"/>
      <c r="P42" s="29"/>
      <c r="Q42" s="29"/>
      <c r="R42" s="79"/>
      <c r="S42" s="79"/>
      <c r="T42" s="29"/>
      <c r="U42" s="80"/>
      <c r="V42" s="80"/>
      <c r="W42" s="29"/>
      <c r="X42" s="29"/>
      <c r="Y42" s="75"/>
      <c r="Z42" s="75"/>
      <c r="AA42" s="29"/>
      <c r="AB42" s="29"/>
      <c r="AC42" s="29"/>
      <c r="AD42" s="29"/>
      <c r="AE42" s="29"/>
      <c r="AF42" s="81">
        <v>1</v>
      </c>
      <c r="AG42" s="29"/>
      <c r="AH42" s="29"/>
      <c r="AI42" s="75"/>
      <c r="AJ42" s="75"/>
    </row>
    <row r="43" spans="1:40" s="2" customFormat="1" ht="13" customHeight="1">
      <c r="A43" s="33"/>
      <c r="B43" s="29"/>
      <c r="C43" s="66" t="s">
        <v>31</v>
      </c>
      <c r="D43" s="29"/>
      <c r="E43" s="33"/>
      <c r="F43" s="29"/>
      <c r="G43" s="33"/>
      <c r="H43" s="29"/>
      <c r="I43" s="67">
        <f>AE43</f>
        <v>4</v>
      </c>
      <c r="J43" s="82"/>
      <c r="K43" s="70">
        <f>SUM(K38:K41)</f>
        <v>116</v>
      </c>
      <c r="L43" s="70">
        <f>SUM(L38:L41)</f>
        <v>101</v>
      </c>
      <c r="M43" s="77">
        <f>IF(O43=0,0,L43/K43)</f>
        <v>0.87068965517241381</v>
      </c>
      <c r="N43" s="29"/>
      <c r="O43" s="222">
        <f>SUM(O38:P41)</f>
        <v>15</v>
      </c>
      <c r="P43" s="223"/>
      <c r="Q43" s="29"/>
      <c r="R43" s="194">
        <f>IF(SUM(O38:P40)=0,"-",(O38+O39+O40)/('24'!P32+'36'!P32+'39'!P32))</f>
        <v>3.7500000000000036</v>
      </c>
      <c r="S43" s="195"/>
      <c r="T43" s="29"/>
      <c r="U43" s="225" t="str">
        <f>IF(I51&lt;10,CONCATENATE(E51,":0",I51),CONCATENATE(E51,":",I51))</f>
        <v>204:00</v>
      </c>
      <c r="V43" s="226"/>
      <c r="W43" s="29"/>
      <c r="X43" s="29"/>
      <c r="Y43" s="221" t="str">
        <f>CONCATENATE('24'!X32+'36'!X32+'39'!X32," - ",'24'!Y32+'36'!Y32+'39'!Y32," - ",'24'!Z32+'36'!Z32+'39'!Z32)</f>
        <v>2 - 2 - 0</v>
      </c>
      <c r="Z43" s="221"/>
      <c r="AA43" s="29"/>
      <c r="AB43" s="216">
        <f>(('24'!X32+'36'!X32+'39'!X32)+(('24'!Z32+'36'!Z32+'39'!Z32)*0.5))/('24'!X32+'24'!Y32+'24'!Z32+'36'!X32+'36'!Y32+'36'!Z32+'39'!X32+'39'!Y32+'39'!Z32)</f>
        <v>0.5</v>
      </c>
      <c r="AC43" s="217"/>
      <c r="AD43" s="29"/>
      <c r="AE43" s="70">
        <f>SUM(AE38:AE41)</f>
        <v>4</v>
      </c>
      <c r="AF43" s="70">
        <f>SUM(AF38:AF42)</f>
        <v>2</v>
      </c>
      <c r="AG43" s="29"/>
      <c r="AH43" s="29"/>
      <c r="AI43" s="200">
        <f>SUM(AI38:AJ41)</f>
        <v>1</v>
      </c>
      <c r="AJ43" s="201"/>
      <c r="AK43"/>
      <c r="AL43"/>
      <c r="AM43"/>
      <c r="AN43"/>
    </row>
    <row r="44" spans="1:40" s="2" customFormat="1" ht="14">
      <c r="A44" s="33"/>
      <c r="B44" s="33"/>
      <c r="C44" s="66"/>
      <c r="D44" s="33"/>
      <c r="E44" s="33"/>
      <c r="F44" s="33"/>
      <c r="G44" s="33"/>
      <c r="H44" s="33"/>
      <c r="I44" s="83"/>
      <c r="J44" s="82"/>
      <c r="K44" s="83"/>
      <c r="L44" s="83"/>
      <c r="M44" s="84"/>
      <c r="N44" s="33"/>
      <c r="O44" s="83"/>
      <c r="P44" s="33"/>
      <c r="Q44" s="33"/>
      <c r="R44" s="85"/>
      <c r="S44" s="85"/>
      <c r="T44" s="33"/>
      <c r="U44" s="83"/>
      <c r="V44" s="86"/>
      <c r="W44" s="33"/>
      <c r="X44" s="33"/>
      <c r="Y44" s="33"/>
      <c r="Z44" s="83"/>
      <c r="AA44" s="33"/>
      <c r="AB44" s="83"/>
      <c r="AC44" s="83"/>
      <c r="AD44" s="33"/>
      <c r="AE44" s="33"/>
      <c r="AF44" s="33"/>
      <c r="AG44" s="33"/>
      <c r="AH44" s="33"/>
      <c r="AI44" s="33"/>
      <c r="AJ44" s="33"/>
      <c r="AK44"/>
      <c r="AL44"/>
      <c r="AM44"/>
      <c r="AN44"/>
    </row>
    <row r="45" spans="1:40" ht="14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40" ht="14">
      <c r="A46" s="33"/>
      <c r="B46" s="33"/>
      <c r="C46" s="33"/>
      <c r="D46" s="33"/>
      <c r="E46" s="35"/>
      <c r="F46" s="33"/>
      <c r="G46" s="35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166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40" ht="14">
      <c r="A47" s="33"/>
      <c r="B47" s="33"/>
      <c r="C47" s="33"/>
      <c r="D47" s="33"/>
      <c r="E47" s="35"/>
      <c r="F47" s="33"/>
      <c r="G47" s="35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1:40" ht="14">
      <c r="A48" s="33"/>
      <c r="B48" s="33"/>
      <c r="C48" s="33"/>
      <c r="D48" s="33"/>
      <c r="E48" s="35"/>
      <c r="F48" s="33"/>
      <c r="G48" s="35"/>
      <c r="H48" s="89"/>
      <c r="I48" s="89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214"/>
      <c r="AC48" s="214"/>
      <c r="AD48" s="33"/>
      <c r="AE48" s="33"/>
      <c r="AF48" s="33"/>
      <c r="AG48" s="33"/>
      <c r="AH48" s="33"/>
      <c r="AI48" s="33"/>
      <c r="AJ48" s="33"/>
    </row>
    <row r="49" spans="1:36" ht="14">
      <c r="A49" s="33"/>
      <c r="B49" s="33"/>
      <c r="C49" s="33"/>
      <c r="D49" s="33"/>
      <c r="E49" s="35"/>
      <c r="F49" s="33"/>
      <c r="G49" s="35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215"/>
      <c r="AC49" s="215"/>
      <c r="AD49" s="33"/>
      <c r="AE49" s="33"/>
      <c r="AF49" s="33"/>
      <c r="AG49" s="33"/>
      <c r="AH49" s="33"/>
      <c r="AI49" s="33"/>
      <c r="AJ49" s="33"/>
    </row>
    <row r="50" spans="1:36" ht="14">
      <c r="A50" s="33"/>
      <c r="B50" s="33"/>
      <c r="C50" s="88"/>
      <c r="D50" s="33"/>
      <c r="E50" s="88"/>
      <c r="F50" s="33"/>
      <c r="G50" s="88"/>
      <c r="H50" s="33"/>
      <c r="I50" s="97"/>
      <c r="J50" s="76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215"/>
      <c r="AC50" s="215"/>
      <c r="AD50" s="33"/>
      <c r="AE50" s="33"/>
      <c r="AF50" s="33"/>
      <c r="AG50" s="33"/>
      <c r="AH50" s="33"/>
      <c r="AI50" s="33"/>
      <c r="AJ50" s="33"/>
    </row>
    <row r="51" spans="1:36" ht="14">
      <c r="A51" s="33"/>
      <c r="B51" s="33"/>
      <c r="C51" s="88">
        <f>'24'!C48+'24'!I48+'36'!C48+'36'!I48+'39'!C48+'39'!I48+'xG2'!C47+'xG2'!I47</f>
        <v>0.14166666666666666</v>
      </c>
      <c r="D51" s="33"/>
      <c r="E51" s="220">
        <f>(HOUR(C51)*60)+(MINUTE(C51))</f>
        <v>204</v>
      </c>
      <c r="F51" s="220"/>
      <c r="G51" s="220"/>
      <c r="H51" s="89"/>
      <c r="I51" s="89">
        <f>SECOND(C51)</f>
        <v>0</v>
      </c>
      <c r="J51" s="33"/>
      <c r="K51" s="218" t="s">
        <v>35</v>
      </c>
      <c r="L51" s="219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65"/>
      <c r="AA51" s="33"/>
      <c r="AB51" s="214"/>
      <c r="AC51" s="214"/>
      <c r="AD51" s="33"/>
      <c r="AE51" s="33"/>
      <c r="AF51" s="33"/>
      <c r="AG51" s="33"/>
      <c r="AH51" s="33"/>
      <c r="AI51" s="33"/>
      <c r="AJ51" s="33"/>
    </row>
    <row r="52" spans="1:36" ht="14">
      <c r="A52" s="33"/>
      <c r="B52" s="33"/>
      <c r="C52" s="33"/>
      <c r="D52" s="33"/>
      <c r="E52" s="35"/>
      <c r="F52" s="33"/>
      <c r="G52" s="35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ht="14">
      <c r="A53" s="33"/>
      <c r="B53" s="33"/>
      <c r="C53" s="88">
        <f>'24'!I48+'36'!I48+'39'!I48+'xG2'!I47</f>
        <v>0</v>
      </c>
      <c r="D53" s="33"/>
      <c r="E53" s="220">
        <f>(HOUR(C53)*60)+(MINUTE(C53))</f>
        <v>0</v>
      </c>
      <c r="F53" s="220"/>
      <c r="G53" s="220"/>
      <c r="H53" s="33"/>
      <c r="I53" s="89">
        <f>SECOND(C53)</f>
        <v>0</v>
      </c>
      <c r="J53" s="33"/>
      <c r="K53" s="218" t="s">
        <v>34</v>
      </c>
      <c r="L53" s="219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ht="14">
      <c r="A54" s="33"/>
      <c r="B54" s="33"/>
      <c r="C54" s="33"/>
      <c r="D54" s="33"/>
      <c r="E54" s="35"/>
      <c r="F54" s="33"/>
      <c r="G54" s="35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ht="14">
      <c r="A55" s="33"/>
      <c r="B55" s="33"/>
      <c r="C55" s="33"/>
      <c r="D55" s="33"/>
      <c r="E55" s="35"/>
      <c r="F55" s="33"/>
      <c r="G55" s="35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ht="14">
      <c r="A56" s="33"/>
      <c r="B56" s="33"/>
      <c r="C56" s="91" t="s">
        <v>91</v>
      </c>
      <c r="D56" s="33"/>
      <c r="E56" s="92" t="s">
        <v>59</v>
      </c>
      <c r="F56" s="33"/>
      <c r="G56" s="92" t="s">
        <v>59</v>
      </c>
      <c r="H56" s="33"/>
      <c r="I56" s="92">
        <f>U54</f>
        <v>0</v>
      </c>
      <c r="J56" s="82"/>
      <c r="K56" s="92">
        <f>U44</f>
        <v>0</v>
      </c>
      <c r="L56" s="92">
        <f>K44</f>
        <v>0</v>
      </c>
      <c r="M56" s="93" t="e">
        <f>L56/I56</f>
        <v>#DIV/0!</v>
      </c>
      <c r="N56" s="33"/>
      <c r="O56" s="92">
        <f>K56-L56</f>
        <v>0</v>
      </c>
      <c r="P56" s="33"/>
      <c r="Q56" s="33"/>
      <c r="R56" s="94">
        <f>IF(N56=0,0,N56/J56)</f>
        <v>0</v>
      </c>
      <c r="S56" s="94">
        <f>IF(O56=0,0,O56/K56)</f>
        <v>0</v>
      </c>
      <c r="T56" s="33"/>
      <c r="U56" s="92">
        <f>U54</f>
        <v>0</v>
      </c>
      <c r="V56" s="95">
        <f>V54</f>
        <v>0</v>
      </c>
      <c r="W56" s="33"/>
      <c r="X56" s="92">
        <v>0</v>
      </c>
      <c r="Y56" s="33"/>
      <c r="Z56" s="92">
        <v>2</v>
      </c>
      <c r="AA56" s="33"/>
      <c r="AB56" s="92" t="s">
        <v>89</v>
      </c>
      <c r="AC56" s="92" t="s">
        <v>89</v>
      </c>
      <c r="AD56" s="33"/>
      <c r="AE56" s="33"/>
      <c r="AF56" s="92">
        <v>2</v>
      </c>
      <c r="AG56" s="33"/>
      <c r="AH56" s="33"/>
      <c r="AI56" s="33"/>
      <c r="AJ56" s="33"/>
    </row>
  </sheetData>
  <mergeCells count="52">
    <mergeCell ref="K53:L53"/>
    <mergeCell ref="E53:G53"/>
    <mergeCell ref="Y40:Z40"/>
    <mergeCell ref="Y43:Z43"/>
    <mergeCell ref="E51:G51"/>
    <mergeCell ref="O41:P41"/>
    <mergeCell ref="O43:P43"/>
    <mergeCell ref="K51:L51"/>
    <mergeCell ref="U41:V41"/>
    <mergeCell ref="R43:S43"/>
    <mergeCell ref="Y41:Z41"/>
    <mergeCell ref="U43:V43"/>
    <mergeCell ref="AI43:AJ43"/>
    <mergeCell ref="AB51:AC51"/>
    <mergeCell ref="AB50:AC50"/>
    <mergeCell ref="AB49:AC49"/>
    <mergeCell ref="AB48:AC48"/>
    <mergeCell ref="AB43:AC43"/>
    <mergeCell ref="O4:P4"/>
    <mergeCell ref="O36:P36"/>
    <mergeCell ref="O38:P38"/>
    <mergeCell ref="O40:P40"/>
    <mergeCell ref="O39:P39"/>
    <mergeCell ref="AB39:AC39"/>
    <mergeCell ref="U38:V38"/>
    <mergeCell ref="U40:V40"/>
    <mergeCell ref="AB38:AC38"/>
    <mergeCell ref="AB40:AC40"/>
    <mergeCell ref="R1:AJ1"/>
    <mergeCell ref="R40:S40"/>
    <mergeCell ref="R41:S41"/>
    <mergeCell ref="AI41:AJ41"/>
    <mergeCell ref="AH3:AJ3"/>
    <mergeCell ref="AB3:AC3"/>
    <mergeCell ref="AE3:AF3"/>
    <mergeCell ref="AB41:AC41"/>
    <mergeCell ref="AI39:AJ39"/>
    <mergeCell ref="AI40:AJ40"/>
    <mergeCell ref="AB36:AC36"/>
    <mergeCell ref="R36:S36"/>
    <mergeCell ref="U36:V36"/>
    <mergeCell ref="R3:S3"/>
    <mergeCell ref="AI36:AJ36"/>
    <mergeCell ref="AI38:AJ38"/>
    <mergeCell ref="U3:V3"/>
    <mergeCell ref="X3:Z3"/>
    <mergeCell ref="Y36:Z36"/>
    <mergeCell ref="R38:S38"/>
    <mergeCell ref="R39:S39"/>
    <mergeCell ref="U39:V39"/>
    <mergeCell ref="Y38:Z38"/>
    <mergeCell ref="Y39:Z39"/>
  </mergeCells>
  <phoneticPr fontId="15" type="noConversion"/>
  <conditionalFormatting sqref="O36">
    <cfRule type="cellIs" dxfId="96" priority="0" stopIfTrue="1" operator="lessThan">
      <formula>0</formula>
    </cfRule>
  </conditionalFormatting>
  <conditionalFormatting sqref="Z49:Z51">
    <cfRule type="cellIs" dxfId="95" priority="1" stopIfTrue="1" operator="notEqual">
      <formula>"-"</formula>
    </cfRule>
  </conditionalFormatting>
  <conditionalFormatting sqref="Z53">
    <cfRule type="cellIs" dxfId="94" priority="2" stopIfTrue="1" operator="notEqual">
      <formula>0</formula>
    </cfRule>
  </conditionalFormatting>
  <conditionalFormatting sqref="S6:S35">
    <cfRule type="cellIs" dxfId="93" priority="3" stopIfTrue="1" operator="greaterThan">
      <formula>0</formula>
    </cfRule>
  </conditionalFormatting>
  <printOptions horizontalCentered="1"/>
  <pageMargins left="0.5" right="0.5" top="0.5" bottom="0.5" header="0.5" footer="0.5"/>
  <ignoredErrors>
    <ignoredError sqref="V8:V19 V33" evalError="1"/>
    <ignoredError sqref="AF43 LLE8193:MEW8193 CSS8193:GNE8193 AH33:AJ33 X33:AG33 P33:U33 K33:N33 W33" emptyCellReference="1"/>
  </ignoredError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F7" sqref="F7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6.5" customWidth="1"/>
    <col min="18" max="18" width="0.6640625" customWidth="1"/>
    <col min="19" max="20" width="4.83203125" customWidth="1"/>
    <col min="21" max="21" width="7.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Season'!A9," - ",'Regular Season'!C9)</f>
        <v>6 - Kara Olsen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23</v>
      </c>
      <c r="F7" s="82">
        <f>IF(AND(E7&lt;&gt;"",E7&lt;&gt;"-"),1,0)</f>
        <v>1</v>
      </c>
      <c r="G7" s="41">
        <v>1</v>
      </c>
      <c r="H7" s="40">
        <v>1</v>
      </c>
      <c r="I7" s="42">
        <f>SUM(G7:H7)</f>
        <v>2</v>
      </c>
      <c r="K7" s="114">
        <v>6</v>
      </c>
      <c r="L7" s="39"/>
      <c r="M7" s="41" t="s">
        <v>89</v>
      </c>
      <c r="N7" s="41" t="s">
        <v>89</v>
      </c>
      <c r="P7" s="41">
        <v>3</v>
      </c>
      <c r="Q7" s="46">
        <f>IF(P7="-","-",IF(G7="-","0.000",G7/P7))</f>
        <v>0.33333333333333331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130</v>
      </c>
      <c r="F8" s="76">
        <f>IF(AND(E8&lt;&gt;"",E8&lt;&gt;"-"),1,0)</f>
        <v>1</v>
      </c>
      <c r="G8" s="41">
        <v>3</v>
      </c>
      <c r="H8" s="40"/>
      <c r="I8" s="42">
        <f>SUM(G8:H8)</f>
        <v>3</v>
      </c>
      <c r="J8" s="64"/>
      <c r="K8" s="114">
        <v>2</v>
      </c>
      <c r="L8" s="39"/>
      <c r="M8" s="41" t="s">
        <v>89</v>
      </c>
      <c r="N8" s="41" t="s">
        <v>89</v>
      </c>
      <c r="O8" s="64"/>
      <c r="P8" s="41">
        <v>6</v>
      </c>
      <c r="Q8" s="46">
        <f t="shared" ref="Q8:Q30" si="2">IF(P8="-","-",IF(G8="-","0.000",G8/P8))</f>
        <v>0.5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>
        <v>1</v>
      </c>
    </row>
    <row r="9" spans="1:32" s="33" customFormat="1" ht="13" customHeight="1">
      <c r="A9" s="124">
        <f>'2'!A9</f>
        <v>39781</v>
      </c>
      <c r="B9" s="126">
        <f t="shared" si="1"/>
        <v>1</v>
      </c>
      <c r="C9" s="128" t="str">
        <f>'2'!C9</f>
        <v>Beloit</v>
      </c>
      <c r="D9" s="81"/>
      <c r="E9" s="51" t="s">
        <v>130</v>
      </c>
      <c r="F9" s="76">
        <f>IF(AND(E9&lt;&gt;"",E9&lt;&gt;"-"),1,0)</f>
        <v>1</v>
      </c>
      <c r="G9" s="41"/>
      <c r="H9" s="40">
        <v>2</v>
      </c>
      <c r="I9" s="42">
        <f t="shared" ref="I9:I30" si="3">SUM(G9:H9)</f>
        <v>2</v>
      </c>
      <c r="J9" s="64"/>
      <c r="K9" s="114">
        <v>3</v>
      </c>
      <c r="L9" s="39"/>
      <c r="M9" s="41" t="s">
        <v>89</v>
      </c>
      <c r="N9" s="41" t="s">
        <v>89</v>
      </c>
      <c r="O9" s="64"/>
      <c r="P9" s="41">
        <v>3</v>
      </c>
      <c r="Q9" s="46">
        <f t="shared" si="2"/>
        <v>0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>
        <v>1</v>
      </c>
      <c r="AB9" s="64"/>
      <c r="AC9" s="47"/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130</v>
      </c>
      <c r="F10" s="76">
        <f t="shared" ref="F10:F30" si="4">IF(AND(E10&lt;&gt;"",E10&lt;&gt;"-"),1,0)</f>
        <v>1</v>
      </c>
      <c r="G10" s="41"/>
      <c r="H10" s="40"/>
      <c r="I10" s="42">
        <f t="shared" si="3"/>
        <v>0</v>
      </c>
      <c r="J10" s="64"/>
      <c r="K10" s="114">
        <v>-4</v>
      </c>
      <c r="L10" s="39"/>
      <c r="M10" s="41">
        <v>1</v>
      </c>
      <c r="N10" s="41">
        <v>2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>
        <f t="shared" si="4"/>
        <v>0</v>
      </c>
      <c r="G11" s="41"/>
      <c r="H11" s="40"/>
      <c r="I11" s="42">
        <f t="shared" si="3"/>
        <v>0</v>
      </c>
      <c r="J11" s="64"/>
      <c r="K11" s="114"/>
      <c r="L11" s="39"/>
      <c r="M11" s="41"/>
      <c r="N11" s="41"/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/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/>
      <c r="H12" s="40"/>
      <c r="I12" s="42">
        <f t="shared" si="3"/>
        <v>0</v>
      </c>
      <c r="J12" s="64"/>
      <c r="K12" s="114"/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/>
      <c r="T12" s="41"/>
      <c r="U12" s="46" t="e">
        <f t="shared" si="0"/>
        <v>#DIV/0!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/>
      <c r="H13" s="40"/>
      <c r="I13" s="42">
        <f t="shared" si="3"/>
        <v>0</v>
      </c>
      <c r="J13" s="64"/>
      <c r="K13" s="114"/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/>
      <c r="T13" s="41"/>
      <c r="U13" s="46" t="e">
        <f t="shared" si="0"/>
        <v>#DIV/0!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>
        <f t="shared" si="4"/>
        <v>0</v>
      </c>
      <c r="G14" s="41"/>
      <c r="H14" s="40"/>
      <c r="I14" s="42">
        <f t="shared" si="3"/>
        <v>0</v>
      </c>
      <c r="J14" s="64"/>
      <c r="K14" s="114"/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/>
      <c r="T14" s="41"/>
      <c r="U14" s="46" t="e">
        <f t="shared" si="0"/>
        <v>#DIV/0!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>
        <f t="shared" si="4"/>
        <v>0</v>
      </c>
      <c r="G15" s="41"/>
      <c r="H15" s="40"/>
      <c r="I15" s="42">
        <f t="shared" si="3"/>
        <v>0</v>
      </c>
      <c r="J15" s="64"/>
      <c r="K15" s="114"/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/>
      <c r="T15" s="41"/>
      <c r="U15" s="46" t="e">
        <f t="shared" si="0"/>
        <v>#DIV/0!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>
        <f t="shared" si="4"/>
        <v>0</v>
      </c>
      <c r="G16" s="41"/>
      <c r="H16" s="40"/>
      <c r="I16" s="42">
        <f t="shared" si="3"/>
        <v>0</v>
      </c>
      <c r="J16" s="64"/>
      <c r="K16" s="114"/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/>
      <c r="T16" s="41"/>
      <c r="U16" s="46" t="e">
        <f t="shared" si="0"/>
        <v>#DIV/0!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>
        <f t="shared" si="4"/>
        <v>0</v>
      </c>
      <c r="G17" s="41"/>
      <c r="H17" s="40"/>
      <c r="I17" s="42">
        <f t="shared" si="3"/>
        <v>0</v>
      </c>
      <c r="J17" s="64"/>
      <c r="K17" s="114"/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/>
      <c r="T17" s="41"/>
      <c r="U17" s="46" t="e">
        <f t="shared" si="0"/>
        <v>#DIV/0!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>
        <f t="shared" si="4"/>
        <v>0</v>
      </c>
      <c r="G18" s="41"/>
      <c r="H18" s="40"/>
      <c r="I18" s="42">
        <f t="shared" si="3"/>
        <v>0</v>
      </c>
      <c r="J18" s="64"/>
      <c r="K18" s="114"/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/>
      <c r="T18" s="41"/>
      <c r="U18" s="46" t="e">
        <f t="shared" si="0"/>
        <v>#DIV/0!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>
        <f t="shared" si="4"/>
        <v>0</v>
      </c>
      <c r="G19" s="41"/>
      <c r="H19" s="40"/>
      <c r="I19" s="42">
        <f t="shared" si="3"/>
        <v>0</v>
      </c>
      <c r="J19" s="64"/>
      <c r="K19" s="114"/>
      <c r="L19" s="39"/>
      <c r="M19" s="41"/>
      <c r="N19" s="41"/>
      <c r="O19" s="64"/>
      <c r="P19" s="41" t="s">
        <v>89</v>
      </c>
      <c r="Q19" s="46" t="str">
        <f t="shared" si="2"/>
        <v>-</v>
      </c>
      <c r="R19" s="64"/>
      <c r="S19" s="41"/>
      <c r="T19" s="41"/>
      <c r="U19" s="46" t="e">
        <f t="shared" si="0"/>
        <v>#DIV/0!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>
        <f t="shared" si="4"/>
        <v>0</v>
      </c>
      <c r="G20" s="41"/>
      <c r="H20" s="40"/>
      <c r="I20" s="42">
        <f t="shared" si="3"/>
        <v>0</v>
      </c>
      <c r="J20" s="64"/>
      <c r="K20" s="114"/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>
        <f t="shared" si="4"/>
        <v>0</v>
      </c>
      <c r="G21" s="41"/>
      <c r="H21" s="40"/>
      <c r="I21" s="42">
        <f t="shared" si="3"/>
        <v>0</v>
      </c>
      <c r="J21" s="64"/>
      <c r="K21" s="114"/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/>
    </row>
    <row r="22" spans="1:31" s="29" customFormat="1" ht="13" customHeight="1">
      <c r="A22" s="162" t="e">
        <f>'2'!#REF!</f>
        <v>#REF!</v>
      </c>
      <c r="B22" s="81">
        <f t="shared" si="1"/>
        <v>0</v>
      </c>
      <c r="C22" s="160" t="e">
        <f>'2'!#REF!</f>
        <v>#REF!</v>
      </c>
      <c r="D22" s="81"/>
      <c r="E22" s="99" t="s">
        <v>89</v>
      </c>
      <c r="F22" s="76">
        <f t="shared" si="4"/>
        <v>0</v>
      </c>
      <c r="G22" s="101" t="s">
        <v>89</v>
      </c>
      <c r="H22" s="101" t="s">
        <v>93</v>
      </c>
      <c r="I22" s="102">
        <f t="shared" si="3"/>
        <v>0</v>
      </c>
      <c r="J22" s="64"/>
      <c r="K22" s="163" t="s">
        <v>89</v>
      </c>
      <c r="L22" s="39"/>
      <c r="M22" s="101" t="s">
        <v>89</v>
      </c>
      <c r="N22" s="101" t="s">
        <v>89</v>
      </c>
      <c r="O22" s="64"/>
      <c r="P22" s="101" t="s">
        <v>89</v>
      </c>
      <c r="Q22" s="105" t="str">
        <f t="shared" si="2"/>
        <v>-</v>
      </c>
      <c r="R22" s="64"/>
      <c r="S22" s="101" t="s">
        <v>89</v>
      </c>
      <c r="T22" s="101" t="s">
        <v>89</v>
      </c>
      <c r="U22" s="105" t="str">
        <f t="shared" si="0"/>
        <v>-</v>
      </c>
      <c r="V22" s="39"/>
      <c r="W22" s="101" t="s">
        <v>89</v>
      </c>
      <c r="X22" s="101" t="s">
        <v>89</v>
      </c>
      <c r="Y22" s="39"/>
      <c r="Z22" s="101" t="s">
        <v>89</v>
      </c>
      <c r="AA22" s="101" t="s">
        <v>89</v>
      </c>
      <c r="AB22" s="64"/>
      <c r="AC22" s="101" t="s">
        <v>93</v>
      </c>
      <c r="AD22" s="101" t="s">
        <v>93</v>
      </c>
      <c r="AE22" s="101" t="s">
        <v>93</v>
      </c>
    </row>
    <row r="23" spans="1:31" s="29" customFormat="1" ht="13" customHeight="1">
      <c r="A23" s="162" t="e">
        <f>'2'!#REF!</f>
        <v>#REF!</v>
      </c>
      <c r="B23" s="81">
        <f t="shared" si="1"/>
        <v>0</v>
      </c>
      <c r="C23" s="160" t="e">
        <f>'2'!#REF!</f>
        <v>#REF!</v>
      </c>
      <c r="D23" s="81"/>
      <c r="E23" s="99" t="s">
        <v>89</v>
      </c>
      <c r="F23" s="76">
        <f t="shared" si="4"/>
        <v>0</v>
      </c>
      <c r="G23" s="101" t="s">
        <v>89</v>
      </c>
      <c r="H23" s="101" t="s">
        <v>93</v>
      </c>
      <c r="I23" s="102">
        <f t="shared" si="3"/>
        <v>0</v>
      </c>
      <c r="J23" s="64"/>
      <c r="K23" s="163" t="s">
        <v>89</v>
      </c>
      <c r="L23" s="39"/>
      <c r="M23" s="101" t="s">
        <v>89</v>
      </c>
      <c r="N23" s="101" t="s">
        <v>89</v>
      </c>
      <c r="O23" s="64"/>
      <c r="P23" s="101" t="s">
        <v>89</v>
      </c>
      <c r="Q23" s="105" t="str">
        <f t="shared" si="2"/>
        <v>-</v>
      </c>
      <c r="R23" s="64"/>
      <c r="S23" s="101" t="s">
        <v>89</v>
      </c>
      <c r="T23" s="101" t="s">
        <v>89</v>
      </c>
      <c r="U23" s="105" t="str">
        <f t="shared" si="0"/>
        <v>-</v>
      </c>
      <c r="V23" s="39"/>
      <c r="W23" s="101" t="s">
        <v>89</v>
      </c>
      <c r="X23" s="101" t="s">
        <v>89</v>
      </c>
      <c r="Y23" s="39"/>
      <c r="Z23" s="101" t="s">
        <v>89</v>
      </c>
      <c r="AA23" s="101" t="s">
        <v>89</v>
      </c>
      <c r="AB23" s="64"/>
      <c r="AC23" s="101" t="s">
        <v>93</v>
      </c>
      <c r="AD23" s="101" t="s">
        <v>93</v>
      </c>
      <c r="AE23" s="101" t="s">
        <v>93</v>
      </c>
    </row>
    <row r="24" spans="1:31" s="29" customFormat="1" ht="13" customHeight="1">
      <c r="A24" s="162" t="e">
        <f>'2'!#REF!</f>
        <v>#REF!</v>
      </c>
      <c r="B24" s="81">
        <f t="shared" si="1"/>
        <v>0</v>
      </c>
      <c r="C24" s="160" t="e">
        <f>'2'!#REF!</f>
        <v>#REF!</v>
      </c>
      <c r="D24" s="81"/>
      <c r="E24" s="99" t="s">
        <v>89</v>
      </c>
      <c r="F24" s="76">
        <f t="shared" si="4"/>
        <v>0</v>
      </c>
      <c r="G24" s="101" t="s">
        <v>89</v>
      </c>
      <c r="H24" s="101" t="s">
        <v>93</v>
      </c>
      <c r="I24" s="102">
        <f t="shared" si="3"/>
        <v>0</v>
      </c>
      <c r="J24" s="64"/>
      <c r="K24" s="163" t="s">
        <v>89</v>
      </c>
      <c r="L24" s="39"/>
      <c r="M24" s="101" t="s">
        <v>89</v>
      </c>
      <c r="N24" s="101" t="s">
        <v>89</v>
      </c>
      <c r="O24" s="64"/>
      <c r="P24" s="101" t="s">
        <v>89</v>
      </c>
      <c r="Q24" s="105" t="str">
        <f t="shared" si="2"/>
        <v>-</v>
      </c>
      <c r="R24" s="64"/>
      <c r="S24" s="101" t="s">
        <v>89</v>
      </c>
      <c r="T24" s="101" t="s">
        <v>89</v>
      </c>
      <c r="U24" s="105" t="str">
        <f t="shared" si="0"/>
        <v>-</v>
      </c>
      <c r="V24" s="39"/>
      <c r="W24" s="101" t="s">
        <v>89</v>
      </c>
      <c r="X24" s="101" t="s">
        <v>89</v>
      </c>
      <c r="Y24" s="39"/>
      <c r="Z24" s="101" t="s">
        <v>89</v>
      </c>
      <c r="AA24" s="101" t="s">
        <v>89</v>
      </c>
      <c r="AB24" s="64"/>
      <c r="AC24" s="101" t="s">
        <v>93</v>
      </c>
      <c r="AD24" s="101" t="s">
        <v>93</v>
      </c>
      <c r="AE24" s="101" t="s">
        <v>93</v>
      </c>
    </row>
    <row r="25" spans="1:31" s="29" customFormat="1" ht="13" customHeight="1">
      <c r="A25" s="162">
        <f>'2'!A25</f>
        <v>39834</v>
      </c>
      <c r="B25" s="81">
        <f t="shared" si="1"/>
        <v>0</v>
      </c>
      <c r="C25" s="160" t="str">
        <f>'2'!C25</f>
        <v>Finals</v>
      </c>
      <c r="D25" s="81"/>
      <c r="E25" s="99" t="s">
        <v>89</v>
      </c>
      <c r="F25" s="76">
        <f t="shared" si="4"/>
        <v>0</v>
      </c>
      <c r="G25" s="101" t="s">
        <v>89</v>
      </c>
      <c r="H25" s="101" t="s">
        <v>93</v>
      </c>
      <c r="I25" s="102">
        <f t="shared" si="3"/>
        <v>0</v>
      </c>
      <c r="J25" s="64"/>
      <c r="K25" s="163" t="s">
        <v>89</v>
      </c>
      <c r="L25" s="39"/>
      <c r="M25" s="101" t="s">
        <v>89</v>
      </c>
      <c r="N25" s="101" t="s">
        <v>89</v>
      </c>
      <c r="O25" s="64"/>
      <c r="P25" s="101" t="s">
        <v>89</v>
      </c>
      <c r="Q25" s="105" t="str">
        <f t="shared" si="2"/>
        <v>-</v>
      </c>
      <c r="R25" s="64"/>
      <c r="S25" s="101" t="s">
        <v>89</v>
      </c>
      <c r="T25" s="101" t="s">
        <v>89</v>
      </c>
      <c r="U25" s="105" t="str">
        <f t="shared" si="0"/>
        <v>-</v>
      </c>
      <c r="V25" s="39"/>
      <c r="W25" s="101" t="s">
        <v>89</v>
      </c>
      <c r="X25" s="101" t="s">
        <v>89</v>
      </c>
      <c r="Y25" s="39"/>
      <c r="Z25" s="101" t="s">
        <v>89</v>
      </c>
      <c r="AA25" s="101" t="s">
        <v>89</v>
      </c>
      <c r="AB25" s="64"/>
      <c r="AC25" s="101" t="s">
        <v>93</v>
      </c>
      <c r="AD25" s="101" t="s">
        <v>93</v>
      </c>
      <c r="AE25" s="101" t="s">
        <v>93</v>
      </c>
    </row>
    <row r="26" spans="1:31" s="29" customFormat="1" ht="13" customHeight="1">
      <c r="A26" s="162">
        <f>'2'!A26</f>
        <v>39837</v>
      </c>
      <c r="B26" s="81">
        <f t="shared" si="1"/>
        <v>0</v>
      </c>
      <c r="C26" s="160" t="str">
        <f>'2'!C26</f>
        <v>Tournament</v>
      </c>
      <c r="D26" s="81"/>
      <c r="E26" s="99" t="s">
        <v>89</v>
      </c>
      <c r="F26" s="76">
        <f t="shared" si="4"/>
        <v>0</v>
      </c>
      <c r="G26" s="101" t="s">
        <v>89</v>
      </c>
      <c r="H26" s="101" t="s">
        <v>93</v>
      </c>
      <c r="I26" s="102">
        <f t="shared" si="3"/>
        <v>0</v>
      </c>
      <c r="J26" s="64"/>
      <c r="K26" s="163" t="s">
        <v>89</v>
      </c>
      <c r="L26" s="39"/>
      <c r="M26" s="101" t="s">
        <v>89</v>
      </c>
      <c r="N26" s="101" t="s">
        <v>89</v>
      </c>
      <c r="O26" s="64"/>
      <c r="P26" s="101" t="s">
        <v>89</v>
      </c>
      <c r="Q26" s="105" t="str">
        <f t="shared" si="2"/>
        <v>-</v>
      </c>
      <c r="R26" s="64"/>
      <c r="S26" s="101" t="s">
        <v>89</v>
      </c>
      <c r="T26" s="101" t="s">
        <v>89</v>
      </c>
      <c r="U26" s="105" t="str">
        <f t="shared" si="0"/>
        <v>-</v>
      </c>
      <c r="V26" s="39"/>
      <c r="W26" s="101" t="s">
        <v>89</v>
      </c>
      <c r="X26" s="101" t="s">
        <v>89</v>
      </c>
      <c r="Y26" s="39"/>
      <c r="Z26" s="101" t="s">
        <v>89</v>
      </c>
      <c r="AA26" s="101" t="s">
        <v>89</v>
      </c>
      <c r="AB26" s="64"/>
      <c r="AC26" s="101" t="s">
        <v>93</v>
      </c>
      <c r="AD26" s="101" t="s">
        <v>93</v>
      </c>
      <c r="AE26" s="101" t="s">
        <v>93</v>
      </c>
    </row>
    <row r="27" spans="1:31" s="29" customFormat="1" ht="13" customHeight="1">
      <c r="A27" s="162">
        <f>'2'!A27</f>
        <v>39838</v>
      </c>
      <c r="B27" s="81">
        <f t="shared" si="1"/>
        <v>0</v>
      </c>
      <c r="C27" s="160" t="str">
        <f>'2'!C27</f>
        <v>Tournament</v>
      </c>
      <c r="D27" s="81"/>
      <c r="E27" s="99" t="s">
        <v>89</v>
      </c>
      <c r="F27" s="76">
        <f t="shared" si="4"/>
        <v>0</v>
      </c>
      <c r="G27" s="101" t="s">
        <v>89</v>
      </c>
      <c r="H27" s="101" t="s">
        <v>93</v>
      </c>
      <c r="I27" s="102">
        <f t="shared" si="3"/>
        <v>0</v>
      </c>
      <c r="J27" s="64"/>
      <c r="K27" s="163" t="s">
        <v>89</v>
      </c>
      <c r="L27" s="39"/>
      <c r="M27" s="101" t="s">
        <v>89</v>
      </c>
      <c r="N27" s="101" t="s">
        <v>89</v>
      </c>
      <c r="O27" s="64"/>
      <c r="P27" s="101" t="s">
        <v>89</v>
      </c>
      <c r="Q27" s="105" t="str">
        <f t="shared" si="2"/>
        <v>-</v>
      </c>
      <c r="R27" s="64"/>
      <c r="S27" s="101" t="s">
        <v>89</v>
      </c>
      <c r="T27" s="101" t="s">
        <v>89</v>
      </c>
      <c r="U27" s="105" t="str">
        <f t="shared" si="0"/>
        <v>-</v>
      </c>
      <c r="V27" s="39"/>
      <c r="W27" s="101" t="s">
        <v>89</v>
      </c>
      <c r="X27" s="101" t="s">
        <v>89</v>
      </c>
      <c r="Y27" s="39"/>
      <c r="Z27" s="101" t="s">
        <v>89</v>
      </c>
      <c r="AA27" s="101" t="s">
        <v>89</v>
      </c>
      <c r="AB27" s="64"/>
      <c r="AC27" s="101" t="s">
        <v>93</v>
      </c>
      <c r="AD27" s="101" t="s">
        <v>93</v>
      </c>
      <c r="AE27" s="101" t="s">
        <v>93</v>
      </c>
    </row>
    <row r="28" spans="1:31" s="29" customFormat="1" ht="13" customHeight="1">
      <c r="A28" s="162">
        <f>'2'!A28</f>
        <v>39841</v>
      </c>
      <c r="B28" s="81">
        <f t="shared" si="1"/>
        <v>0</v>
      </c>
      <c r="C28" s="160" t="str">
        <f>'2'!C28</f>
        <v>Brookfield Coop</v>
      </c>
      <c r="D28" s="81"/>
      <c r="E28" s="99" t="s">
        <v>89</v>
      </c>
      <c r="F28" s="76">
        <f>IF(AND(E28&lt;&gt;"",E28&lt;&gt;"-"),1,0)</f>
        <v>0</v>
      </c>
      <c r="G28" s="101" t="s">
        <v>89</v>
      </c>
      <c r="H28" s="101" t="s">
        <v>93</v>
      </c>
      <c r="I28" s="102">
        <f t="shared" si="3"/>
        <v>0</v>
      </c>
      <c r="J28" s="64"/>
      <c r="K28" s="163" t="s">
        <v>89</v>
      </c>
      <c r="L28" s="39"/>
      <c r="M28" s="101" t="s">
        <v>89</v>
      </c>
      <c r="N28" s="101" t="s">
        <v>89</v>
      </c>
      <c r="O28" s="64"/>
      <c r="P28" s="101" t="s">
        <v>89</v>
      </c>
      <c r="Q28" s="105" t="str">
        <f t="shared" si="2"/>
        <v>-</v>
      </c>
      <c r="R28" s="64"/>
      <c r="S28" s="101" t="s">
        <v>89</v>
      </c>
      <c r="T28" s="101" t="s">
        <v>89</v>
      </c>
      <c r="U28" s="105" t="str">
        <f t="shared" si="0"/>
        <v>-</v>
      </c>
      <c r="V28" s="39"/>
      <c r="W28" s="101" t="s">
        <v>89</v>
      </c>
      <c r="X28" s="101" t="s">
        <v>89</v>
      </c>
      <c r="Y28" s="39"/>
      <c r="Z28" s="101" t="s">
        <v>89</v>
      </c>
      <c r="AA28" s="101" t="s">
        <v>89</v>
      </c>
      <c r="AB28" s="64"/>
      <c r="AC28" s="101" t="s">
        <v>93</v>
      </c>
      <c r="AD28" s="101" t="s">
        <v>93</v>
      </c>
      <c r="AE28" s="101" t="s">
        <v>93</v>
      </c>
    </row>
    <row r="29" spans="1:31" s="29" customFormat="1" ht="13" customHeight="1">
      <c r="A29" s="162">
        <f>'2'!A29</f>
        <v>39843</v>
      </c>
      <c r="B29" s="81">
        <f t="shared" si="1"/>
        <v>0</v>
      </c>
      <c r="C29" s="160" t="str">
        <f>'2'!C29</f>
        <v>Baraboo</v>
      </c>
      <c r="D29" s="81"/>
      <c r="E29" s="99" t="s">
        <v>89</v>
      </c>
      <c r="F29" s="76">
        <f t="shared" si="4"/>
        <v>0</v>
      </c>
      <c r="G29" s="101" t="s">
        <v>89</v>
      </c>
      <c r="H29" s="101" t="s">
        <v>93</v>
      </c>
      <c r="I29" s="102">
        <f t="shared" si="3"/>
        <v>0</v>
      </c>
      <c r="J29" s="64"/>
      <c r="K29" s="163" t="s">
        <v>89</v>
      </c>
      <c r="L29" s="39"/>
      <c r="M29" s="101" t="s">
        <v>89</v>
      </c>
      <c r="N29" s="101" t="s">
        <v>89</v>
      </c>
      <c r="O29" s="64"/>
      <c r="P29" s="101" t="s">
        <v>89</v>
      </c>
      <c r="Q29" s="105" t="str">
        <f t="shared" si="2"/>
        <v>-</v>
      </c>
      <c r="R29" s="64"/>
      <c r="S29" s="101" t="s">
        <v>89</v>
      </c>
      <c r="T29" s="101" t="s">
        <v>89</v>
      </c>
      <c r="U29" s="105" t="str">
        <f t="shared" si="0"/>
        <v>-</v>
      </c>
      <c r="V29" s="39"/>
      <c r="W29" s="101" t="s">
        <v>89</v>
      </c>
      <c r="X29" s="101" t="s">
        <v>89</v>
      </c>
      <c r="Y29" s="39"/>
      <c r="Z29" s="101" t="s">
        <v>89</v>
      </c>
      <c r="AA29" s="101" t="s">
        <v>89</v>
      </c>
      <c r="AB29" s="64"/>
      <c r="AC29" s="101" t="s">
        <v>93</v>
      </c>
      <c r="AD29" s="101" t="s">
        <v>93</v>
      </c>
      <c r="AE29" s="101" t="s">
        <v>93</v>
      </c>
    </row>
    <row r="30" spans="1:31" s="29" customFormat="1" ht="13" customHeight="1">
      <c r="A30" s="162">
        <f>'2'!A31</f>
        <v>39848</v>
      </c>
      <c r="B30" s="81">
        <f t="shared" si="1"/>
        <v>0</v>
      </c>
      <c r="C30" s="160" t="str">
        <f>'2'!C31</f>
        <v>USM</v>
      </c>
      <c r="D30" s="81"/>
      <c r="E30" s="99" t="s">
        <v>89</v>
      </c>
      <c r="F30" s="76">
        <f t="shared" si="4"/>
        <v>0</v>
      </c>
      <c r="G30" s="101" t="s">
        <v>89</v>
      </c>
      <c r="H30" s="101" t="s">
        <v>93</v>
      </c>
      <c r="I30" s="102">
        <f t="shared" si="3"/>
        <v>0</v>
      </c>
      <c r="J30" s="64"/>
      <c r="K30" s="163" t="s">
        <v>89</v>
      </c>
      <c r="L30" s="39"/>
      <c r="M30" s="101" t="s">
        <v>89</v>
      </c>
      <c r="N30" s="101" t="s">
        <v>89</v>
      </c>
      <c r="O30" s="64"/>
      <c r="P30" s="101" t="s">
        <v>89</v>
      </c>
      <c r="Q30" s="105" t="str">
        <f t="shared" si="2"/>
        <v>-</v>
      </c>
      <c r="R30" s="64"/>
      <c r="S30" s="101" t="s">
        <v>89</v>
      </c>
      <c r="T30" s="101" t="s">
        <v>89</v>
      </c>
      <c r="U30" s="105" t="str">
        <f t="shared" si="0"/>
        <v>-</v>
      </c>
      <c r="V30" s="39"/>
      <c r="W30" s="101" t="s">
        <v>89</v>
      </c>
      <c r="X30" s="101" t="s">
        <v>89</v>
      </c>
      <c r="Y30" s="39"/>
      <c r="Z30" s="101" t="s">
        <v>89</v>
      </c>
      <c r="AA30" s="101" t="s">
        <v>89</v>
      </c>
      <c r="AB30" s="64"/>
      <c r="AC30" s="101" t="s">
        <v>93</v>
      </c>
      <c r="AD30" s="101" t="s">
        <v>93</v>
      </c>
      <c r="AE30" s="101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4</v>
      </c>
      <c r="H32" s="68">
        <f>SUM(H7:H30)</f>
        <v>3</v>
      </c>
      <c r="I32" s="42">
        <f>SUM(I7:I30)</f>
        <v>7</v>
      </c>
      <c r="K32" s="117">
        <f>IF((SUM(K7:K30)=0),"-",SUM(K7:K30))</f>
        <v>7</v>
      </c>
      <c r="L32" s="39"/>
      <c r="M32" s="118">
        <f>SUM(M7:M30)</f>
        <v>1</v>
      </c>
      <c r="N32" s="118">
        <f>SUM(N7:N30)</f>
        <v>2</v>
      </c>
      <c r="O32" s="64"/>
      <c r="P32" s="118">
        <f>SUM(P7:P30)</f>
        <v>12</v>
      </c>
      <c r="Q32" s="72">
        <f>IF(P32=0,"-",IF(AND(G32=0,P32&gt;0),"0.000",G32/P32))</f>
        <v>0.33333333333333331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1</v>
      </c>
      <c r="AB32" s="64"/>
      <c r="AC32" s="119">
        <f>SUM(AC7:AC30)</f>
        <v>0</v>
      </c>
      <c r="AD32" s="119">
        <f>SUM(AD7:AD30)</f>
        <v>0</v>
      </c>
      <c r="AE32" s="119">
        <f>SUM(AE7:AE30)</f>
        <v>1</v>
      </c>
    </row>
    <row r="33" spans="1:31" s="29" customFormat="1" ht="10" customHeight="1">
      <c r="K33" s="63"/>
    </row>
    <row r="34" spans="1:31" s="29" customFormat="1" ht="13" customHeight="1">
      <c r="A34" s="162">
        <f>'2'!A35</f>
        <v>39127</v>
      </c>
      <c r="B34" s="81">
        <f t="shared" ref="B34:B40" si="5">IF(AND(Q34&lt;&gt;"",Q34&lt;&gt;"-"),1,0)</f>
        <v>0</v>
      </c>
      <c r="C34" s="100" t="str">
        <f>'2'!C35</f>
        <v>Regionals - Waupun</v>
      </c>
      <c r="D34" s="81"/>
      <c r="E34" s="99" t="s">
        <v>89</v>
      </c>
      <c r="F34" s="76">
        <f t="shared" ref="F34:F40" si="6">IF(AND(E34&lt;&gt;"",E34&lt;&gt;"-"),1,0)</f>
        <v>0</v>
      </c>
      <c r="G34" s="101" t="s">
        <v>89</v>
      </c>
      <c r="H34" s="101" t="s">
        <v>93</v>
      </c>
      <c r="I34" s="102">
        <f t="shared" ref="I34:I40" si="7">SUM(G34:H34)</f>
        <v>0</v>
      </c>
      <c r="J34" s="64"/>
      <c r="K34" s="163" t="s">
        <v>89</v>
      </c>
      <c r="L34" s="39"/>
      <c r="M34" s="101" t="s">
        <v>89</v>
      </c>
      <c r="N34" s="101" t="s">
        <v>89</v>
      </c>
      <c r="O34" s="64"/>
      <c r="P34" s="101" t="s">
        <v>89</v>
      </c>
      <c r="Q34" s="105" t="str">
        <f t="shared" ref="Q34:Q40" si="8">IF(P34="-","-",IF(G34="-","0.000",G34/P34))</f>
        <v>-</v>
      </c>
      <c r="R34" s="64"/>
      <c r="S34" s="101" t="s">
        <v>89</v>
      </c>
      <c r="T34" s="101" t="s">
        <v>89</v>
      </c>
      <c r="U34" s="105" t="str">
        <f t="shared" ref="U34:U40" si="9">IF((S34="-"),"-",IF((AND(S34=0,T34&gt;0)),"0.000",S34/T34))</f>
        <v>-</v>
      </c>
      <c r="V34" s="39"/>
      <c r="W34" s="101" t="s">
        <v>89</v>
      </c>
      <c r="X34" s="101" t="s">
        <v>89</v>
      </c>
      <c r="Y34" s="39"/>
      <c r="Z34" s="101" t="s">
        <v>89</v>
      </c>
      <c r="AA34" s="101" t="s">
        <v>89</v>
      </c>
      <c r="AB34" s="64"/>
      <c r="AC34" s="101" t="s">
        <v>93</v>
      </c>
      <c r="AD34" s="101" t="s">
        <v>93</v>
      </c>
      <c r="AE34" s="101" t="s">
        <v>93</v>
      </c>
    </row>
    <row r="35" spans="1:31" s="29" customFormat="1" ht="13" customHeight="1">
      <c r="A35" s="162">
        <f>'2'!A36</f>
        <v>39129</v>
      </c>
      <c r="B35" s="81">
        <f t="shared" si="5"/>
        <v>0</v>
      </c>
      <c r="C35" s="100" t="str">
        <f>'2'!C36</f>
        <v>Regionals - Brookfield</v>
      </c>
      <c r="D35" s="81"/>
      <c r="E35" s="99" t="s">
        <v>89</v>
      </c>
      <c r="F35" s="76">
        <f t="shared" si="6"/>
        <v>0</v>
      </c>
      <c r="G35" s="101" t="s">
        <v>89</v>
      </c>
      <c r="H35" s="101" t="s">
        <v>93</v>
      </c>
      <c r="I35" s="102">
        <f t="shared" si="7"/>
        <v>0</v>
      </c>
      <c r="J35" s="64"/>
      <c r="K35" s="163" t="s">
        <v>89</v>
      </c>
      <c r="L35" s="39"/>
      <c r="M35" s="101" t="s">
        <v>89</v>
      </c>
      <c r="N35" s="101" t="s">
        <v>89</v>
      </c>
      <c r="O35" s="64"/>
      <c r="P35" s="101" t="s">
        <v>89</v>
      </c>
      <c r="Q35" s="105" t="str">
        <f t="shared" si="8"/>
        <v>-</v>
      </c>
      <c r="R35" s="64"/>
      <c r="S35" s="101" t="s">
        <v>89</v>
      </c>
      <c r="T35" s="101" t="s">
        <v>89</v>
      </c>
      <c r="U35" s="105" t="str">
        <f t="shared" si="9"/>
        <v>-</v>
      </c>
      <c r="V35" s="39"/>
      <c r="W35" s="101" t="s">
        <v>89</v>
      </c>
      <c r="X35" s="101" t="s">
        <v>89</v>
      </c>
      <c r="Y35" s="39"/>
      <c r="Z35" s="101" t="s">
        <v>89</v>
      </c>
      <c r="AA35" s="101" t="s">
        <v>89</v>
      </c>
      <c r="AB35" s="64"/>
      <c r="AC35" s="101" t="s">
        <v>93</v>
      </c>
      <c r="AD35" s="101" t="s">
        <v>93</v>
      </c>
      <c r="AE35" s="101" t="s">
        <v>93</v>
      </c>
    </row>
    <row r="36" spans="1:31" s="29" customFormat="1" ht="13" customHeight="1">
      <c r="A36" s="162">
        <f>'2'!A37</f>
        <v>39134</v>
      </c>
      <c r="B36" s="81">
        <f t="shared" si="5"/>
        <v>0</v>
      </c>
      <c r="C36" s="100" t="str">
        <f>'2'!C37</f>
        <v>Sectionals - FDL Springs</v>
      </c>
      <c r="D36" s="81"/>
      <c r="E36" s="99" t="s">
        <v>89</v>
      </c>
      <c r="F36" s="76">
        <f t="shared" si="6"/>
        <v>0</v>
      </c>
      <c r="G36" s="101" t="s">
        <v>89</v>
      </c>
      <c r="H36" s="101" t="s">
        <v>93</v>
      </c>
      <c r="I36" s="102">
        <f t="shared" si="7"/>
        <v>0</v>
      </c>
      <c r="J36" s="64"/>
      <c r="K36" s="163" t="s">
        <v>89</v>
      </c>
      <c r="L36" s="39"/>
      <c r="M36" s="101" t="s">
        <v>89</v>
      </c>
      <c r="N36" s="101" t="s">
        <v>89</v>
      </c>
      <c r="O36" s="64"/>
      <c r="P36" s="101" t="s">
        <v>89</v>
      </c>
      <c r="Q36" s="105" t="str">
        <f t="shared" si="8"/>
        <v>-</v>
      </c>
      <c r="R36" s="64"/>
      <c r="S36" s="101" t="s">
        <v>89</v>
      </c>
      <c r="T36" s="101" t="s">
        <v>89</v>
      </c>
      <c r="U36" s="105" t="str">
        <f t="shared" si="9"/>
        <v>-</v>
      </c>
      <c r="V36" s="39"/>
      <c r="W36" s="101" t="s">
        <v>89</v>
      </c>
      <c r="X36" s="101" t="s">
        <v>89</v>
      </c>
      <c r="Y36" s="39"/>
      <c r="Z36" s="101" t="s">
        <v>89</v>
      </c>
      <c r="AA36" s="101" t="s">
        <v>89</v>
      </c>
      <c r="AB36" s="64"/>
      <c r="AC36" s="101" t="s">
        <v>93</v>
      </c>
      <c r="AD36" s="101" t="s">
        <v>93</v>
      </c>
      <c r="AE36" s="101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4</v>
      </c>
      <c r="H44" s="121">
        <f>H32+H42</f>
        <v>3</v>
      </c>
      <c r="I44" s="121">
        <f>I32+I42</f>
        <v>7</v>
      </c>
      <c r="K44" s="122">
        <f>IF(K32="-",K42,IF(K42="-",K32,K32+K42))</f>
        <v>7</v>
      </c>
      <c r="M44" s="121">
        <f>M32+M42</f>
        <v>1</v>
      </c>
      <c r="N44" s="121">
        <f>N32+N42</f>
        <v>2</v>
      </c>
      <c r="P44" s="121">
        <f>P32+P42</f>
        <v>12</v>
      </c>
      <c r="Q44" s="123">
        <f>IF(P44=0,"-",IF(AND(G44=0,P44&gt;0),"0.000",G44/P44))</f>
        <v>0.33333333333333331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1</v>
      </c>
      <c r="AC44" s="121">
        <f>AC32+AC42</f>
        <v>0</v>
      </c>
      <c r="AD44" s="121">
        <f>AD32+AD42</f>
        <v>0</v>
      </c>
      <c r="AE44" s="121">
        <f>AE32+AE42</f>
        <v>1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70" priority="0" stopIfTrue="1" operator="notEqual">
      <formula>"-"</formula>
    </cfRule>
  </conditionalFormatting>
  <conditionalFormatting sqref="N32 N42 N44">
    <cfRule type="cellIs" dxfId="69" priority="1" stopIfTrue="1" operator="notEqual">
      <formula>0</formula>
    </cfRule>
  </conditionalFormatting>
  <conditionalFormatting sqref="K33">
    <cfRule type="cellIs" dxfId="68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P11" sqref="P11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Season'!A13," - ",'Regular Season'!C13)</f>
        <v>14 - Alex Beversdorf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4">
        <f>'2'!A7</f>
        <v>39774</v>
      </c>
      <c r="B7" s="126">
        <f>IF(AND(Q7&lt;&gt;"",Q7&lt;&gt;"-"),1,0)</f>
        <v>1</v>
      </c>
      <c r="C7" s="128" t="str">
        <f>'2'!C7</f>
        <v>Beaver Dam</v>
      </c>
      <c r="D7" s="81"/>
      <c r="E7" s="51" t="s">
        <v>60</v>
      </c>
      <c r="F7" s="76">
        <f>IF(AND(E7&lt;&gt;"",E7&lt;&gt;"-"),1,0)</f>
        <v>1</v>
      </c>
      <c r="G7" s="41" t="s">
        <v>89</v>
      </c>
      <c r="H7" s="40">
        <v>2</v>
      </c>
      <c r="I7" s="42">
        <f>SUM(G7:H7)</f>
        <v>2</v>
      </c>
      <c r="K7" s="114">
        <v>7</v>
      </c>
      <c r="L7" s="39"/>
      <c r="M7" s="41" t="s">
        <v>89</v>
      </c>
      <c r="N7" s="41" t="s">
        <v>89</v>
      </c>
      <c r="P7" s="41">
        <v>2</v>
      </c>
      <c r="Q7" s="46" t="str">
        <f>IF(P7="-","-",IF(G7="-","0.000",G7/P7))</f>
        <v>0.000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60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>
        <v>-3</v>
      </c>
      <c r="L8" s="39"/>
      <c r="M8" s="41" t="s">
        <v>89</v>
      </c>
      <c r="N8" s="41" t="s">
        <v>89</v>
      </c>
      <c r="O8" s="64"/>
      <c r="P8" s="41">
        <v>2</v>
      </c>
      <c r="Q8" s="46" t="str">
        <f t="shared" ref="Q8:Q30" si="2">IF(P8="-","-",IF(G8="-","0.000",G8/P8))</f>
        <v>0.000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1</v>
      </c>
      <c r="C9" s="128" t="str">
        <f>'2'!C9</f>
        <v>Beloit</v>
      </c>
      <c r="D9" s="81"/>
      <c r="E9" s="51" t="s">
        <v>60</v>
      </c>
      <c r="F9" s="76">
        <f>IF(AND(E9&lt;&gt;"",E9&lt;&gt;"-"),1,0)</f>
        <v>1</v>
      </c>
      <c r="G9" s="41" t="s">
        <v>89</v>
      </c>
      <c r="H9" s="40">
        <v>1</v>
      </c>
      <c r="I9" s="42">
        <f t="shared" ref="I9:I30" si="3">SUM(G9:H9)</f>
        <v>1</v>
      </c>
      <c r="J9" s="64"/>
      <c r="K9" s="114">
        <v>3</v>
      </c>
      <c r="L9" s="39"/>
      <c r="M9" s="41">
        <v>2</v>
      </c>
      <c r="N9" s="41">
        <v>4</v>
      </c>
      <c r="O9" s="64"/>
      <c r="P9" s="41">
        <v>1</v>
      </c>
      <c r="Q9" s="46" t="str">
        <f t="shared" si="2"/>
        <v>0.000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1</v>
      </c>
      <c r="C10" s="128" t="str">
        <f>'2'!C10</f>
        <v>Wisconsin Storm</v>
      </c>
      <c r="D10" s="81"/>
      <c r="E10" s="51" t="s">
        <v>60</v>
      </c>
      <c r="F10" s="76">
        <f t="shared" ref="F10:F30" si="4">IF(AND(E10&lt;&gt;"",E10&lt;&gt;"-"),1,0)</f>
        <v>1</v>
      </c>
      <c r="G10" s="41" t="s">
        <v>89</v>
      </c>
      <c r="H10" s="40" t="s">
        <v>93</v>
      </c>
      <c r="I10" s="42">
        <f t="shared" si="3"/>
        <v>0</v>
      </c>
      <c r="J10" s="64"/>
      <c r="K10" s="114">
        <v>-1</v>
      </c>
      <c r="L10" s="39"/>
      <c r="M10" s="41" t="s">
        <v>89</v>
      </c>
      <c r="N10" s="41" t="s">
        <v>89</v>
      </c>
      <c r="O10" s="64"/>
      <c r="P10" s="41">
        <v>2</v>
      </c>
      <c r="Q10" s="46" t="str">
        <f t="shared" si="2"/>
        <v>0.000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 t="s">
        <v>89</v>
      </c>
      <c r="F11" s="76">
        <f t="shared" si="4"/>
        <v>0</v>
      </c>
      <c r="G11" s="41" t="s">
        <v>89</v>
      </c>
      <c r="H11" s="40" t="s">
        <v>93</v>
      </c>
      <c r="I11" s="42">
        <f t="shared" si="3"/>
        <v>0</v>
      </c>
      <c r="J11" s="64"/>
      <c r="K11" s="114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 t="s">
        <v>89</v>
      </c>
      <c r="H12" s="40" t="s">
        <v>93</v>
      </c>
      <c r="I12" s="42">
        <f t="shared" si="3"/>
        <v>0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/>
      <c r="T12" s="41"/>
      <c r="U12" s="46" t="e">
        <f t="shared" si="0"/>
        <v>#DIV/0!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 t="s">
        <v>89</v>
      </c>
      <c r="H13" s="40" t="s">
        <v>93</v>
      </c>
      <c r="I13" s="42">
        <f t="shared" si="3"/>
        <v>0</v>
      </c>
      <c r="J13" s="64"/>
      <c r="K13" s="114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/>
      <c r="G14" s="41"/>
      <c r="H14" s="40"/>
      <c r="I14" s="42"/>
      <c r="J14" s="64"/>
      <c r="K14" s="114"/>
      <c r="L14" s="39"/>
      <c r="M14" s="41"/>
      <c r="N14" s="41"/>
      <c r="O14" s="64"/>
      <c r="P14" s="41"/>
      <c r="Q14" s="46"/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62">
        <f>'2'!A18</f>
        <v>39812</v>
      </c>
      <c r="B15" s="81">
        <f t="shared" si="1"/>
        <v>0</v>
      </c>
      <c r="C15" s="160" t="e">
        <f>'2'!#REF!</f>
        <v>#REF!</v>
      </c>
      <c r="D15" s="81"/>
      <c r="E15" s="99"/>
      <c r="F15" s="76"/>
      <c r="G15" s="101"/>
      <c r="H15" s="101"/>
      <c r="I15" s="102"/>
      <c r="J15" s="64"/>
      <c r="K15" s="163"/>
      <c r="L15" s="39"/>
      <c r="M15" s="101"/>
      <c r="N15" s="101"/>
      <c r="O15" s="64"/>
      <c r="P15" s="101"/>
      <c r="Q15" s="105"/>
      <c r="R15" s="64"/>
      <c r="S15" s="101" t="s">
        <v>89</v>
      </c>
      <c r="T15" s="101" t="s">
        <v>89</v>
      </c>
      <c r="U15" s="105" t="str">
        <f t="shared" si="0"/>
        <v>-</v>
      </c>
      <c r="V15" s="39"/>
      <c r="W15" s="101" t="s">
        <v>89</v>
      </c>
      <c r="X15" s="101" t="s">
        <v>89</v>
      </c>
      <c r="Y15" s="39"/>
      <c r="Z15" s="101" t="s">
        <v>89</v>
      </c>
      <c r="AA15" s="101" t="s">
        <v>89</v>
      </c>
      <c r="AB15" s="64"/>
      <c r="AC15" s="101" t="s">
        <v>93</v>
      </c>
      <c r="AD15" s="101" t="s">
        <v>93</v>
      </c>
      <c r="AE15" s="101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/>
      <c r="G16" s="41"/>
      <c r="H16" s="40"/>
      <c r="I16" s="42"/>
      <c r="J16" s="64"/>
      <c r="K16" s="114"/>
      <c r="L16" s="39"/>
      <c r="M16" s="41"/>
      <c r="N16" s="41"/>
      <c r="O16" s="64"/>
      <c r="P16" s="41"/>
      <c r="Q16" s="46"/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62">
        <f>'2'!A20</f>
        <v>39817</v>
      </c>
      <c r="B17" s="81">
        <f t="shared" si="1"/>
        <v>0</v>
      </c>
      <c r="C17" s="160" t="str">
        <f>'2'!C19</f>
        <v>Stoughton</v>
      </c>
      <c r="D17" s="81"/>
      <c r="E17" s="99"/>
      <c r="F17" s="76"/>
      <c r="G17" s="101"/>
      <c r="H17" s="101"/>
      <c r="I17" s="102"/>
      <c r="J17" s="64"/>
      <c r="K17" s="163"/>
      <c r="L17" s="39"/>
      <c r="M17" s="101"/>
      <c r="N17" s="101"/>
      <c r="O17" s="64"/>
      <c r="P17" s="101"/>
      <c r="Q17" s="105"/>
      <c r="R17" s="64"/>
      <c r="S17" s="101" t="s">
        <v>89</v>
      </c>
      <c r="T17" s="101" t="s">
        <v>89</v>
      </c>
      <c r="U17" s="105" t="str">
        <f t="shared" si="0"/>
        <v>-</v>
      </c>
      <c r="V17" s="39"/>
      <c r="W17" s="101" t="s">
        <v>89</v>
      </c>
      <c r="X17" s="101" t="s">
        <v>89</v>
      </c>
      <c r="Y17" s="39"/>
      <c r="Z17" s="101" t="s">
        <v>89</v>
      </c>
      <c r="AA17" s="101" t="s">
        <v>89</v>
      </c>
      <c r="AB17" s="64"/>
      <c r="AC17" s="101" t="s">
        <v>93</v>
      </c>
      <c r="AD17" s="101" t="s">
        <v>93</v>
      </c>
      <c r="AE17" s="101" t="s">
        <v>93</v>
      </c>
    </row>
    <row r="18" spans="1:31" s="29" customFormat="1" ht="13" customHeight="1">
      <c r="A18" s="162">
        <f>'2'!A21</f>
        <v>39822</v>
      </c>
      <c r="B18" s="81">
        <f t="shared" si="1"/>
        <v>0</v>
      </c>
      <c r="C18" s="160" t="str">
        <f>'2'!C20</f>
        <v>Appleton</v>
      </c>
      <c r="D18" s="81"/>
      <c r="E18" s="99"/>
      <c r="F18" s="76"/>
      <c r="G18" s="101"/>
      <c r="H18" s="101"/>
      <c r="I18" s="102"/>
      <c r="J18" s="64"/>
      <c r="K18" s="163"/>
      <c r="L18" s="39"/>
      <c r="M18" s="101"/>
      <c r="N18" s="101"/>
      <c r="O18" s="64"/>
      <c r="P18" s="101"/>
      <c r="Q18" s="105"/>
      <c r="R18" s="64"/>
      <c r="S18" s="101" t="s">
        <v>89</v>
      </c>
      <c r="T18" s="101" t="s">
        <v>89</v>
      </c>
      <c r="U18" s="105" t="str">
        <f t="shared" si="0"/>
        <v>-</v>
      </c>
      <c r="V18" s="39"/>
      <c r="W18" s="101" t="s">
        <v>89</v>
      </c>
      <c r="X18" s="101" t="s">
        <v>89</v>
      </c>
      <c r="Y18" s="39"/>
      <c r="Z18" s="101" t="s">
        <v>89</v>
      </c>
      <c r="AA18" s="101" t="s">
        <v>89</v>
      </c>
      <c r="AB18" s="64"/>
      <c r="AC18" s="101" t="s">
        <v>93</v>
      </c>
      <c r="AD18" s="101" t="s">
        <v>93</v>
      </c>
      <c r="AE18" s="101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/>
      <c r="G19" s="41"/>
      <c r="H19" s="40"/>
      <c r="I19" s="42"/>
      <c r="J19" s="64"/>
      <c r="K19" s="114"/>
      <c r="L19" s="39"/>
      <c r="M19" s="41"/>
      <c r="N19" s="41"/>
      <c r="O19" s="64"/>
      <c r="P19" s="41"/>
      <c r="Q19" s="46"/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/>
      <c r="G20" s="41"/>
      <c r="H20" s="40"/>
      <c r="I20" s="42"/>
      <c r="J20" s="64"/>
      <c r="K20" s="114"/>
      <c r="L20" s="39"/>
      <c r="M20" s="41"/>
      <c r="N20" s="41"/>
      <c r="O20" s="64"/>
      <c r="P20" s="41"/>
      <c r="Q20" s="46"/>
      <c r="R20" s="64"/>
      <c r="S20" s="41"/>
      <c r="T20" s="41"/>
      <c r="U20" s="46" t="e">
        <f t="shared" si="0"/>
        <v>#DIV/0!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/>
      <c r="G21" s="41"/>
      <c r="H21" s="40"/>
      <c r="I21" s="42"/>
      <c r="J21" s="64"/>
      <c r="K21" s="114"/>
      <c r="L21" s="39"/>
      <c r="M21" s="41"/>
      <c r="N21" s="41"/>
      <c r="O21" s="64"/>
      <c r="P21" s="41"/>
      <c r="Q21" s="46"/>
      <c r="R21" s="64"/>
      <c r="S21" s="41"/>
      <c r="T21" s="41"/>
      <c r="U21" s="46" t="e">
        <f t="shared" si="0"/>
        <v>#DIV/0!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/>
      <c r="G22" s="41"/>
      <c r="H22" s="40"/>
      <c r="I22" s="42"/>
      <c r="J22" s="64"/>
      <c r="K22" s="114"/>
      <c r="L22" s="39"/>
      <c r="M22" s="41"/>
      <c r="N22" s="41"/>
      <c r="O22" s="64"/>
      <c r="P22" s="41"/>
      <c r="Q22" s="46"/>
      <c r="R22" s="64"/>
      <c r="S22" s="41"/>
      <c r="T22" s="41"/>
      <c r="U22" s="46" t="e">
        <f t="shared" si="0"/>
        <v>#DIV/0!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/>
      <c r="G23" s="41"/>
      <c r="H23" s="40"/>
      <c r="I23" s="42"/>
      <c r="J23" s="64"/>
      <c r="K23" s="114"/>
      <c r="L23" s="39"/>
      <c r="M23" s="41"/>
      <c r="N23" s="41"/>
      <c r="O23" s="64"/>
      <c r="P23" s="41"/>
      <c r="Q23" s="46"/>
      <c r="R23" s="64"/>
      <c r="S23" s="41"/>
      <c r="T23" s="41"/>
      <c r="U23" s="46" t="e">
        <f t="shared" si="0"/>
        <v>#DIV/0!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/>
      <c r="G24" s="41"/>
      <c r="H24" s="40"/>
      <c r="I24" s="42"/>
      <c r="J24" s="64"/>
      <c r="K24" s="114"/>
      <c r="L24" s="39"/>
      <c r="M24" s="41"/>
      <c r="N24" s="41"/>
      <c r="O24" s="64"/>
      <c r="P24" s="41"/>
      <c r="Q24" s="46"/>
      <c r="R24" s="64"/>
      <c r="S24" s="41"/>
      <c r="T24" s="41"/>
      <c r="U24" s="46" t="e">
        <f t="shared" si="0"/>
        <v>#DIV/0!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/>
      <c r="G25" s="41"/>
      <c r="H25" s="40"/>
      <c r="I25" s="42"/>
      <c r="J25" s="64"/>
      <c r="K25" s="114"/>
      <c r="L25" s="39"/>
      <c r="M25" s="41"/>
      <c r="N25" s="41"/>
      <c r="O25" s="64"/>
      <c r="P25" s="41"/>
      <c r="Q25" s="46"/>
      <c r="R25" s="64"/>
      <c r="S25" s="41"/>
      <c r="T25" s="41"/>
      <c r="U25" s="46" t="e">
        <f t="shared" si="0"/>
        <v>#DIV/0!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/>
      <c r="G26" s="41"/>
      <c r="H26" s="40"/>
      <c r="I26" s="42"/>
      <c r="J26" s="64"/>
      <c r="K26" s="114"/>
      <c r="L26" s="39"/>
      <c r="M26" s="41"/>
      <c r="N26" s="41"/>
      <c r="O26" s="64"/>
      <c r="P26" s="41"/>
      <c r="Q26" s="46"/>
      <c r="R26" s="64"/>
      <c r="S26" s="41"/>
      <c r="T26" s="41"/>
      <c r="U26" s="46" t="e">
        <f t="shared" si="0"/>
        <v>#DIV/0!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/>
      <c r="G27" s="41"/>
      <c r="H27" s="40"/>
      <c r="I27" s="42"/>
      <c r="J27" s="64"/>
      <c r="K27" s="114"/>
      <c r="L27" s="39"/>
      <c r="M27" s="41"/>
      <c r="N27" s="41"/>
      <c r="O27" s="64"/>
      <c r="P27" s="41"/>
      <c r="Q27" s="46"/>
      <c r="R27" s="64"/>
      <c r="S27" s="41"/>
      <c r="T27" s="41"/>
      <c r="U27" s="46" t="e">
        <f t="shared" si="0"/>
        <v>#DIV/0!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/>
      <c r="G28" s="41"/>
      <c r="H28" s="40"/>
      <c r="I28" s="42"/>
      <c r="J28" s="64"/>
      <c r="K28" s="114"/>
      <c r="L28" s="39"/>
      <c r="M28" s="41"/>
      <c r="N28" s="41"/>
      <c r="O28" s="64"/>
      <c r="P28" s="41"/>
      <c r="Q28" s="46"/>
      <c r="R28" s="64"/>
      <c r="S28" s="41"/>
      <c r="T28" s="41"/>
      <c r="U28" s="46" t="e">
        <f t="shared" si="0"/>
        <v>#DIV/0!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/>
      <c r="G29" s="41"/>
      <c r="H29" s="40"/>
      <c r="I29" s="42"/>
      <c r="J29" s="64"/>
      <c r="K29" s="114"/>
      <c r="L29" s="39"/>
      <c r="M29" s="41"/>
      <c r="N29" s="41"/>
      <c r="O29" s="64"/>
      <c r="P29" s="41"/>
      <c r="Q29" s="46"/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62">
        <f>'2'!A31</f>
        <v>39848</v>
      </c>
      <c r="B30" s="81">
        <f t="shared" si="1"/>
        <v>0</v>
      </c>
      <c r="C30" s="160" t="str">
        <f>'2'!C31</f>
        <v>USM</v>
      </c>
      <c r="D30" s="81"/>
      <c r="E30" s="99" t="s">
        <v>89</v>
      </c>
      <c r="F30" s="76">
        <f t="shared" si="4"/>
        <v>0</v>
      </c>
      <c r="G30" s="101" t="s">
        <v>89</v>
      </c>
      <c r="H30" s="101" t="s">
        <v>93</v>
      </c>
      <c r="I30" s="102">
        <f t="shared" si="3"/>
        <v>0</v>
      </c>
      <c r="J30" s="64"/>
      <c r="K30" s="163" t="s">
        <v>89</v>
      </c>
      <c r="L30" s="39"/>
      <c r="M30" s="101" t="s">
        <v>89</v>
      </c>
      <c r="N30" s="101" t="s">
        <v>89</v>
      </c>
      <c r="O30" s="64"/>
      <c r="P30" s="101" t="s">
        <v>89</v>
      </c>
      <c r="Q30" s="105" t="str">
        <f t="shared" si="2"/>
        <v>-</v>
      </c>
      <c r="R30" s="64"/>
      <c r="S30" s="101" t="s">
        <v>89</v>
      </c>
      <c r="T30" s="101" t="s">
        <v>89</v>
      </c>
      <c r="U30" s="105" t="str">
        <f t="shared" si="0"/>
        <v>-</v>
      </c>
      <c r="V30" s="39"/>
      <c r="W30" s="101" t="s">
        <v>89</v>
      </c>
      <c r="X30" s="101" t="s">
        <v>89</v>
      </c>
      <c r="Y30" s="39"/>
      <c r="Z30" s="101" t="s">
        <v>89</v>
      </c>
      <c r="AA30" s="101" t="s">
        <v>89</v>
      </c>
      <c r="AB30" s="64"/>
      <c r="AC30" s="101" t="s">
        <v>93</v>
      </c>
      <c r="AD30" s="101" t="s">
        <v>93</v>
      </c>
      <c r="AE30" s="101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0</v>
      </c>
      <c r="H32" s="68">
        <f>SUM(H7:H30)</f>
        <v>3</v>
      </c>
      <c r="I32" s="42">
        <f>SUM(I7:I30)</f>
        <v>3</v>
      </c>
      <c r="K32" s="117">
        <f>IF((SUM(K7:K30)=0),"-",SUM(K7:K30))</f>
        <v>6</v>
      </c>
      <c r="L32" s="39"/>
      <c r="M32" s="118">
        <f>SUM(M7:M30)</f>
        <v>2</v>
      </c>
      <c r="N32" s="118">
        <f>SUM(N7:N30)</f>
        <v>4</v>
      </c>
      <c r="O32" s="64"/>
      <c r="P32" s="118">
        <f>SUM(P7:P30)</f>
        <v>7</v>
      </c>
      <c r="Q32" s="72" t="str">
        <f>IF(P32=0,"-",IF(AND(G32=0,P32&gt;0),"0.000",G32/P32))</f>
        <v>0.000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/>
      <c r="L34" s="39"/>
      <c r="M34" s="41"/>
      <c r="N34" s="41"/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 t="s">
        <v>89</v>
      </c>
      <c r="H35" s="40" t="s">
        <v>93</v>
      </c>
      <c r="I35" s="42">
        <f t="shared" si="7"/>
        <v>0</v>
      </c>
      <c r="J35" s="64"/>
      <c r="K35" s="114" t="s">
        <v>89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0</v>
      </c>
      <c r="H44" s="121">
        <f>H32+H42</f>
        <v>3</v>
      </c>
      <c r="I44" s="121">
        <f>I32+I42</f>
        <v>3</v>
      </c>
      <c r="K44" s="122">
        <f>IF(K32="-",K42,IF(K42="-",K32,K32+K42))</f>
        <v>6</v>
      </c>
      <c r="M44" s="121">
        <f>M32+M42</f>
        <v>2</v>
      </c>
      <c r="N44" s="121">
        <f>N32+N42</f>
        <v>4</v>
      </c>
      <c r="P44" s="121">
        <f>P32+P42</f>
        <v>7</v>
      </c>
      <c r="Q44" s="123" t="str">
        <f>IF(P44=0,"-",IF(AND(G44=0,P44&gt;0),"0.000",G44/P44))</f>
        <v>0.000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12:N30 N34:N40">
    <cfRule type="cellIs" dxfId="67" priority="0" stopIfTrue="1" operator="notEqual">
      <formula>"-"</formula>
    </cfRule>
  </conditionalFormatting>
  <conditionalFormatting sqref="N32 N42 N44">
    <cfRule type="cellIs" dxfId="66" priority="2" stopIfTrue="1" operator="notEqual">
      <formula>0</formula>
    </cfRule>
  </conditionalFormatting>
  <conditionalFormatting sqref="K33">
    <cfRule type="cellIs" dxfId="65" priority="3" stopIfTrue="1" operator="lessThan">
      <formula>0</formula>
    </cfRule>
  </conditionalFormatting>
  <conditionalFormatting sqref="N7:N11">
    <cfRule type="cellIs" dxfId="64" priority="1" stopIfTrue="1" operator="notEqual">
      <formula>"-"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K11" sqref="K11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Season'!A14," - ",'Regular Season'!C14)</f>
        <v>15 - Cariah Ramsey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14</v>
      </c>
      <c r="F7" s="82">
        <f>IF(AND(E7&lt;&gt;"",E7&lt;&gt;"-"),1,0)</f>
        <v>1</v>
      </c>
      <c r="G7" s="41">
        <v>1</v>
      </c>
      <c r="H7" s="40">
        <v>1</v>
      </c>
      <c r="I7" s="42">
        <f>SUM(G7:H7)</f>
        <v>2</v>
      </c>
      <c r="K7" s="114">
        <v>6</v>
      </c>
      <c r="L7" s="39"/>
      <c r="M7" s="41"/>
      <c r="N7" s="41"/>
      <c r="P7" s="41">
        <v>2</v>
      </c>
      <c r="Q7" s="46">
        <f>IF(P7="-","-",IF(G7="-","0.000",G7/P7))</f>
        <v>0.5</v>
      </c>
      <c r="S7" s="41"/>
      <c r="T7" s="41"/>
      <c r="U7" s="46" t="e">
        <f t="shared" ref="U7:U30" si="0">IF((S7="-"),"-",IF((AND(S7=0,T7&gt;0)),"0.000",S7/T7))</f>
        <v>#DIV/0!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130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>
        <v>1</v>
      </c>
      <c r="L8" s="39"/>
      <c r="M8" s="41"/>
      <c r="N8" s="41"/>
      <c r="O8" s="64"/>
      <c r="P8" s="41" t="s">
        <v>89</v>
      </c>
      <c r="Q8" s="46" t="str">
        <f t="shared" ref="Q8:Q30" si="2">IF(P8="-","-",IF(G8="-","0.000",G8/P8))</f>
        <v>-</v>
      </c>
      <c r="R8" s="64"/>
      <c r="S8" s="41"/>
      <c r="T8" s="41"/>
      <c r="U8" s="46" t="e">
        <f t="shared" si="0"/>
        <v>#DIV/0!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130</v>
      </c>
      <c r="F9" s="76">
        <f>IF(AND(E9&lt;&gt;"",E9&lt;&gt;"-"),1,0)</f>
        <v>1</v>
      </c>
      <c r="G9" s="41"/>
      <c r="H9" s="40"/>
      <c r="I9" s="42">
        <f t="shared" ref="I9:I30" si="3">SUM(G9:H9)</f>
        <v>0</v>
      </c>
      <c r="J9" s="64"/>
      <c r="K9" s="114">
        <v>1</v>
      </c>
      <c r="L9" s="39"/>
      <c r="M9" s="41"/>
      <c r="N9" s="41"/>
      <c r="O9" s="64"/>
      <c r="P9" s="41" t="s">
        <v>89</v>
      </c>
      <c r="Q9" s="46" t="str">
        <f t="shared" si="2"/>
        <v>-</v>
      </c>
      <c r="R9" s="64"/>
      <c r="S9" s="41"/>
      <c r="T9" s="41"/>
      <c r="U9" s="46" t="e">
        <f t="shared" si="0"/>
        <v>#DIV/0!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130</v>
      </c>
      <c r="F10" s="76">
        <f t="shared" ref="F10:F30" si="4">IF(AND(E10&lt;&gt;"",E10&lt;&gt;"-"),1,0)</f>
        <v>1</v>
      </c>
      <c r="G10" s="41"/>
      <c r="H10" s="40"/>
      <c r="I10" s="42">
        <f t="shared" si="3"/>
        <v>0</v>
      </c>
      <c r="J10" s="64"/>
      <c r="K10" s="114">
        <v>-2</v>
      </c>
      <c r="L10" s="39"/>
      <c r="M10" s="41"/>
      <c r="N10" s="41"/>
      <c r="O10" s="64"/>
      <c r="P10" s="41" t="s">
        <v>89</v>
      </c>
      <c r="Q10" s="46" t="str">
        <f t="shared" si="2"/>
        <v>-</v>
      </c>
      <c r="R10" s="64"/>
      <c r="S10" s="41"/>
      <c r="T10" s="41"/>
      <c r="U10" s="46" t="e">
        <f t="shared" si="0"/>
        <v>#DIV/0!</v>
      </c>
      <c r="V10" s="39"/>
      <c r="W10" s="41"/>
      <c r="X10" s="41"/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/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>
        <f t="shared" si="4"/>
        <v>0</v>
      </c>
      <c r="G11" s="41"/>
      <c r="H11" s="40"/>
      <c r="I11" s="42">
        <f t="shared" si="3"/>
        <v>0</v>
      </c>
      <c r="J11" s="64"/>
      <c r="K11" s="114"/>
      <c r="L11" s="39"/>
      <c r="M11" s="41"/>
      <c r="N11" s="41"/>
      <c r="O11" s="64"/>
      <c r="P11" s="41" t="s">
        <v>89</v>
      </c>
      <c r="Q11" s="46" t="str">
        <f t="shared" si="2"/>
        <v>-</v>
      </c>
      <c r="R11" s="64"/>
      <c r="S11" s="41"/>
      <c r="T11" s="41"/>
      <c r="U11" s="46" t="e">
        <f t="shared" si="0"/>
        <v>#DIV/0!</v>
      </c>
      <c r="V11" s="39"/>
      <c r="W11" s="41"/>
      <c r="X11" s="41"/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/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/>
      <c r="H12" s="40"/>
      <c r="I12" s="42">
        <f t="shared" si="3"/>
        <v>0</v>
      </c>
      <c r="J12" s="64"/>
      <c r="K12" s="114"/>
      <c r="L12" s="39"/>
      <c r="M12" s="41"/>
      <c r="N12" s="41"/>
      <c r="O12" s="64"/>
      <c r="P12" s="41" t="s">
        <v>89</v>
      </c>
      <c r="Q12" s="46" t="str">
        <f t="shared" si="2"/>
        <v>-</v>
      </c>
      <c r="R12" s="64"/>
      <c r="S12" s="41"/>
      <c r="T12" s="41"/>
      <c r="U12" s="46" t="e">
        <f t="shared" si="0"/>
        <v>#DIV/0!</v>
      </c>
      <c r="V12" s="39"/>
      <c r="W12" s="41"/>
      <c r="X12" s="41"/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/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/>
      <c r="H13" s="40"/>
      <c r="I13" s="42">
        <f t="shared" si="3"/>
        <v>0</v>
      </c>
      <c r="J13" s="64"/>
      <c r="K13" s="114"/>
      <c r="L13" s="39"/>
      <c r="M13" s="41"/>
      <c r="N13" s="41"/>
      <c r="O13" s="64"/>
      <c r="P13" s="41" t="s">
        <v>89</v>
      </c>
      <c r="Q13" s="46" t="str">
        <f t="shared" si="2"/>
        <v>-</v>
      </c>
      <c r="R13" s="64"/>
      <c r="S13" s="41"/>
      <c r="T13" s="41"/>
      <c r="U13" s="46" t="e">
        <f t="shared" si="0"/>
        <v>#DIV/0!</v>
      </c>
      <c r="V13" s="39"/>
      <c r="W13" s="41"/>
      <c r="X13" s="41"/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/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>
        <f t="shared" si="4"/>
        <v>0</v>
      </c>
      <c r="G14" s="41"/>
      <c r="H14" s="40"/>
      <c r="I14" s="42">
        <f t="shared" si="3"/>
        <v>0</v>
      </c>
      <c r="J14" s="64"/>
      <c r="K14" s="114"/>
      <c r="L14" s="39"/>
      <c r="M14" s="41"/>
      <c r="N14" s="41"/>
      <c r="O14" s="64"/>
      <c r="P14" s="41" t="s">
        <v>89</v>
      </c>
      <c r="Q14" s="46" t="str">
        <f t="shared" si="2"/>
        <v>-</v>
      </c>
      <c r="R14" s="64"/>
      <c r="S14" s="41"/>
      <c r="T14" s="41"/>
      <c r="U14" s="46" t="e">
        <f t="shared" si="0"/>
        <v>#DIV/0!</v>
      </c>
      <c r="V14" s="39"/>
      <c r="W14" s="41"/>
      <c r="X14" s="41"/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/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>
        <f t="shared" si="4"/>
        <v>0</v>
      </c>
      <c r="G15" s="41"/>
      <c r="H15" s="40"/>
      <c r="I15" s="42">
        <f t="shared" si="3"/>
        <v>0</v>
      </c>
      <c r="J15" s="64"/>
      <c r="K15" s="114"/>
      <c r="L15" s="39"/>
      <c r="M15" s="41"/>
      <c r="N15" s="41"/>
      <c r="O15" s="64"/>
      <c r="P15" s="41" t="s">
        <v>89</v>
      </c>
      <c r="Q15" s="46" t="str">
        <f t="shared" si="2"/>
        <v>-</v>
      </c>
      <c r="R15" s="64"/>
      <c r="S15" s="41"/>
      <c r="T15" s="41"/>
      <c r="U15" s="46" t="e">
        <f t="shared" si="0"/>
        <v>#DIV/0!</v>
      </c>
      <c r="V15" s="39"/>
      <c r="W15" s="41"/>
      <c r="X15" s="41"/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>
        <f t="shared" si="4"/>
        <v>0</v>
      </c>
      <c r="G16" s="41"/>
      <c r="H16" s="40"/>
      <c r="I16" s="42">
        <f t="shared" si="3"/>
        <v>0</v>
      </c>
      <c r="J16" s="64"/>
      <c r="K16" s="114"/>
      <c r="L16" s="39"/>
      <c r="M16" s="41"/>
      <c r="N16" s="41"/>
      <c r="O16" s="64"/>
      <c r="P16" s="41" t="s">
        <v>89</v>
      </c>
      <c r="Q16" s="46" t="str">
        <f t="shared" si="2"/>
        <v>-</v>
      </c>
      <c r="R16" s="64"/>
      <c r="S16" s="41"/>
      <c r="T16" s="41"/>
      <c r="U16" s="46" t="e">
        <f t="shared" si="0"/>
        <v>#DIV/0!</v>
      </c>
      <c r="V16" s="39"/>
      <c r="W16" s="41"/>
      <c r="X16" s="41"/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>
        <f t="shared" si="4"/>
        <v>0</v>
      </c>
      <c r="G17" s="41"/>
      <c r="H17" s="40"/>
      <c r="I17" s="42">
        <f t="shared" si="3"/>
        <v>0</v>
      </c>
      <c r="J17" s="64"/>
      <c r="K17" s="114"/>
      <c r="L17" s="39"/>
      <c r="M17" s="41"/>
      <c r="N17" s="41"/>
      <c r="O17" s="64"/>
      <c r="P17" s="41" t="s">
        <v>89</v>
      </c>
      <c r="Q17" s="46" t="str">
        <f t="shared" si="2"/>
        <v>-</v>
      </c>
      <c r="R17" s="64"/>
      <c r="S17" s="41"/>
      <c r="T17" s="41"/>
      <c r="U17" s="46" t="e">
        <f t="shared" si="0"/>
        <v>#DIV/0!</v>
      </c>
      <c r="V17" s="39"/>
      <c r="W17" s="41"/>
      <c r="X17" s="41"/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>
        <f t="shared" si="4"/>
        <v>0</v>
      </c>
      <c r="G18" s="41"/>
      <c r="H18" s="40"/>
      <c r="I18" s="42">
        <f t="shared" si="3"/>
        <v>0</v>
      </c>
      <c r="J18" s="64"/>
      <c r="K18" s="114"/>
      <c r="L18" s="39"/>
      <c r="M18" s="41"/>
      <c r="N18" s="41"/>
      <c r="O18" s="64"/>
      <c r="P18" s="41" t="s">
        <v>89</v>
      </c>
      <c r="Q18" s="46" t="str">
        <f t="shared" si="2"/>
        <v>-</v>
      </c>
      <c r="R18" s="64"/>
      <c r="S18" s="41"/>
      <c r="T18" s="41"/>
      <c r="U18" s="46" t="e">
        <f t="shared" si="0"/>
        <v>#DIV/0!</v>
      </c>
      <c r="V18" s="39"/>
      <c r="W18" s="41"/>
      <c r="X18" s="41"/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>
        <f t="shared" si="4"/>
        <v>0</v>
      </c>
      <c r="G19" s="41"/>
      <c r="H19" s="40"/>
      <c r="I19" s="42">
        <f t="shared" si="3"/>
        <v>0</v>
      </c>
      <c r="J19" s="64"/>
      <c r="K19" s="114"/>
      <c r="L19" s="39"/>
      <c r="M19" s="41"/>
      <c r="N19" s="41"/>
      <c r="O19" s="64"/>
      <c r="P19" s="41" t="s">
        <v>89</v>
      </c>
      <c r="Q19" s="46" t="str">
        <f t="shared" si="2"/>
        <v>-</v>
      </c>
      <c r="R19" s="64"/>
      <c r="S19" s="41"/>
      <c r="T19" s="41"/>
      <c r="U19" s="46" t="e">
        <f t="shared" si="0"/>
        <v>#DIV/0!</v>
      </c>
      <c r="V19" s="39"/>
      <c r="W19" s="41"/>
      <c r="X19" s="41"/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62">
        <f>'2'!A23</f>
        <v>39830</v>
      </c>
      <c r="B20" s="81">
        <f t="shared" si="1"/>
        <v>0</v>
      </c>
      <c r="C20" s="160" t="str">
        <f>'2'!C22</f>
        <v>Middleton</v>
      </c>
      <c r="D20" s="81"/>
      <c r="E20" s="99"/>
      <c r="F20" s="76">
        <f t="shared" si="4"/>
        <v>0</v>
      </c>
      <c r="G20" s="101"/>
      <c r="H20" s="101"/>
      <c r="I20" s="102">
        <f t="shared" si="3"/>
        <v>0</v>
      </c>
      <c r="J20" s="64"/>
      <c r="K20" s="163"/>
      <c r="L20" s="39"/>
      <c r="M20" s="101"/>
      <c r="N20" s="101"/>
      <c r="O20" s="64"/>
      <c r="P20" s="101" t="s">
        <v>89</v>
      </c>
      <c r="Q20" s="105" t="str">
        <f t="shared" si="2"/>
        <v>-</v>
      </c>
      <c r="R20" s="64"/>
      <c r="S20" s="101"/>
      <c r="T20" s="101"/>
      <c r="U20" s="105" t="e">
        <f t="shared" si="0"/>
        <v>#DIV/0!</v>
      </c>
      <c r="V20" s="39"/>
      <c r="W20" s="101" t="s">
        <v>89</v>
      </c>
      <c r="X20" s="101" t="s">
        <v>89</v>
      </c>
      <c r="Y20" s="39"/>
      <c r="Z20" s="101" t="s">
        <v>89</v>
      </c>
      <c r="AA20" s="101" t="s">
        <v>89</v>
      </c>
      <c r="AB20" s="64"/>
      <c r="AC20" s="101" t="s">
        <v>93</v>
      </c>
      <c r="AD20" s="101" t="s">
        <v>93</v>
      </c>
      <c r="AE20" s="101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>
        <f t="shared" si="4"/>
        <v>0</v>
      </c>
      <c r="G21" s="41"/>
      <c r="H21" s="40"/>
      <c r="I21" s="42">
        <f t="shared" si="3"/>
        <v>0</v>
      </c>
      <c r="J21" s="64"/>
      <c r="K21" s="114"/>
      <c r="L21" s="39"/>
      <c r="M21" s="41"/>
      <c r="N21" s="41"/>
      <c r="O21" s="64"/>
      <c r="P21" s="41" t="s">
        <v>89</v>
      </c>
      <c r="Q21" s="46" t="str">
        <f t="shared" si="2"/>
        <v>-</v>
      </c>
      <c r="R21" s="64"/>
      <c r="S21" s="41"/>
      <c r="T21" s="41"/>
      <c r="U21" s="46" t="e">
        <f t="shared" si="0"/>
        <v>#DIV/0!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>
        <f t="shared" si="4"/>
        <v>0</v>
      </c>
      <c r="G22" s="41"/>
      <c r="H22" s="40"/>
      <c r="I22" s="42">
        <f t="shared" si="3"/>
        <v>0</v>
      </c>
      <c r="J22" s="64"/>
      <c r="K22" s="114"/>
      <c r="L22" s="39"/>
      <c r="M22" s="41"/>
      <c r="N22" s="41"/>
      <c r="O22" s="64"/>
      <c r="P22" s="41" t="s">
        <v>89</v>
      </c>
      <c r="Q22" s="46" t="str">
        <f t="shared" si="2"/>
        <v>-</v>
      </c>
      <c r="R22" s="64"/>
      <c r="S22" s="41"/>
      <c r="T22" s="41"/>
      <c r="U22" s="46" t="e">
        <f t="shared" si="0"/>
        <v>#DIV/0!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>
        <f t="shared" si="4"/>
        <v>0</v>
      </c>
      <c r="G23" s="41"/>
      <c r="H23" s="40"/>
      <c r="I23" s="42">
        <f t="shared" si="3"/>
        <v>0</v>
      </c>
      <c r="J23" s="64"/>
      <c r="K23" s="114"/>
      <c r="L23" s="39"/>
      <c r="M23" s="41"/>
      <c r="N23" s="41"/>
      <c r="O23" s="64"/>
      <c r="P23" s="41" t="s">
        <v>89</v>
      </c>
      <c r="Q23" s="46" t="str">
        <f t="shared" si="2"/>
        <v>-</v>
      </c>
      <c r="R23" s="64"/>
      <c r="S23" s="41"/>
      <c r="T23" s="41"/>
      <c r="U23" s="46" t="e">
        <f t="shared" si="0"/>
        <v>#DIV/0!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62" t="e">
        <f>'2'!#REF!</f>
        <v>#REF!</v>
      </c>
      <c r="B24" s="81">
        <f t="shared" si="1"/>
        <v>0</v>
      </c>
      <c r="C24" s="160" t="e">
        <f>'2'!#REF!</f>
        <v>#REF!</v>
      </c>
      <c r="D24" s="81"/>
      <c r="E24" s="99"/>
      <c r="F24" s="76">
        <f t="shared" si="4"/>
        <v>0</v>
      </c>
      <c r="G24" s="101"/>
      <c r="H24" s="101"/>
      <c r="I24" s="102">
        <f t="shared" si="3"/>
        <v>0</v>
      </c>
      <c r="J24" s="64"/>
      <c r="K24" s="163"/>
      <c r="L24" s="39"/>
      <c r="M24" s="101"/>
      <c r="N24" s="101"/>
      <c r="O24" s="64"/>
      <c r="P24" s="101" t="s">
        <v>89</v>
      </c>
      <c r="Q24" s="105" t="str">
        <f t="shared" si="2"/>
        <v>-</v>
      </c>
      <c r="R24" s="64"/>
      <c r="S24" s="101"/>
      <c r="T24" s="101"/>
      <c r="U24" s="105" t="e">
        <f t="shared" si="0"/>
        <v>#DIV/0!</v>
      </c>
      <c r="V24" s="39"/>
      <c r="W24" s="101" t="s">
        <v>89</v>
      </c>
      <c r="X24" s="101" t="s">
        <v>89</v>
      </c>
      <c r="Y24" s="39"/>
      <c r="Z24" s="101" t="s">
        <v>89</v>
      </c>
      <c r="AA24" s="101" t="s">
        <v>89</v>
      </c>
      <c r="AB24" s="64"/>
      <c r="AC24" s="101" t="s">
        <v>93</v>
      </c>
      <c r="AD24" s="101" t="s">
        <v>93</v>
      </c>
      <c r="AE24" s="101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>
        <f t="shared" si="4"/>
        <v>0</v>
      </c>
      <c r="G25" s="41"/>
      <c r="H25" s="40"/>
      <c r="I25" s="42">
        <f t="shared" si="3"/>
        <v>0</v>
      </c>
      <c r="J25" s="64"/>
      <c r="K25" s="114"/>
      <c r="L25" s="39"/>
      <c r="M25" s="41"/>
      <c r="N25" s="41"/>
      <c r="O25" s="64"/>
      <c r="P25" s="41" t="s">
        <v>89</v>
      </c>
      <c r="Q25" s="46" t="str">
        <f t="shared" si="2"/>
        <v>-</v>
      </c>
      <c r="R25" s="64"/>
      <c r="S25" s="41"/>
      <c r="T25" s="41"/>
      <c r="U25" s="46" t="e">
        <f t="shared" si="0"/>
        <v>#DIV/0!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>
        <f t="shared" si="4"/>
        <v>0</v>
      </c>
      <c r="G26" s="41"/>
      <c r="H26" s="40"/>
      <c r="I26" s="42">
        <f t="shared" si="3"/>
        <v>0</v>
      </c>
      <c r="J26" s="64"/>
      <c r="K26" s="114"/>
      <c r="L26" s="39"/>
      <c r="M26" s="41"/>
      <c r="N26" s="41"/>
      <c r="O26" s="64"/>
      <c r="P26" s="41" t="s">
        <v>89</v>
      </c>
      <c r="Q26" s="46" t="str">
        <f t="shared" si="2"/>
        <v>-</v>
      </c>
      <c r="R26" s="64"/>
      <c r="S26" s="41"/>
      <c r="T26" s="41"/>
      <c r="U26" s="46" t="e">
        <f t="shared" si="0"/>
        <v>#DIV/0!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>
        <f t="shared" si="4"/>
        <v>0</v>
      </c>
      <c r="G27" s="41"/>
      <c r="H27" s="40"/>
      <c r="I27" s="42">
        <f t="shared" si="3"/>
        <v>0</v>
      </c>
      <c r="J27" s="64"/>
      <c r="K27" s="114"/>
      <c r="L27" s="39"/>
      <c r="M27" s="41"/>
      <c r="N27" s="41"/>
      <c r="O27" s="64"/>
      <c r="P27" s="41" t="s">
        <v>89</v>
      </c>
      <c r="Q27" s="46" t="str">
        <f t="shared" si="2"/>
        <v>-</v>
      </c>
      <c r="R27" s="64"/>
      <c r="S27" s="41"/>
      <c r="T27" s="41"/>
      <c r="U27" s="46" t="e">
        <f t="shared" si="0"/>
        <v>#DIV/0!</v>
      </c>
      <c r="V27" s="39"/>
      <c r="W27" s="41"/>
      <c r="X27" s="41"/>
      <c r="Y27" s="39"/>
      <c r="Z27" s="41"/>
      <c r="AA27" s="41"/>
      <c r="AB27" s="64"/>
      <c r="AC27" s="47"/>
      <c r="AD27" s="47"/>
      <c r="AE27" s="47"/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>
        <f>IF(AND(E28&lt;&gt;"",E28&lt;&gt;"-"),1,0)</f>
        <v>0</v>
      </c>
      <c r="G28" s="41"/>
      <c r="H28" s="40"/>
      <c r="I28" s="42">
        <f t="shared" si="3"/>
        <v>0</v>
      </c>
      <c r="J28" s="64"/>
      <c r="K28" s="114"/>
      <c r="L28" s="39"/>
      <c r="M28" s="41"/>
      <c r="N28" s="41"/>
      <c r="O28" s="64"/>
      <c r="P28" s="41" t="s">
        <v>89</v>
      </c>
      <c r="Q28" s="46" t="str">
        <f t="shared" si="2"/>
        <v>-</v>
      </c>
      <c r="R28" s="64"/>
      <c r="S28" s="41"/>
      <c r="T28" s="41"/>
      <c r="U28" s="46" t="e">
        <f t="shared" si="0"/>
        <v>#DIV/0!</v>
      </c>
      <c r="V28" s="39"/>
      <c r="W28" s="41"/>
      <c r="X28" s="41"/>
      <c r="Y28" s="39"/>
      <c r="Z28" s="41"/>
      <c r="AA28" s="41"/>
      <c r="AB28" s="64"/>
      <c r="AC28" s="47"/>
      <c r="AD28" s="47"/>
      <c r="AE28" s="47"/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>
        <f t="shared" si="4"/>
        <v>0</v>
      </c>
      <c r="G29" s="41"/>
      <c r="H29" s="40"/>
      <c r="I29" s="42">
        <f t="shared" si="3"/>
        <v>0</v>
      </c>
      <c r="J29" s="64"/>
      <c r="K29" s="114"/>
      <c r="L29" s="39"/>
      <c r="M29" s="41"/>
      <c r="N29" s="41"/>
      <c r="O29" s="64"/>
      <c r="P29" s="41" t="s">
        <v>89</v>
      </c>
      <c r="Q29" s="46" t="str">
        <f t="shared" si="2"/>
        <v>-</v>
      </c>
      <c r="R29" s="64"/>
      <c r="S29" s="41"/>
      <c r="T29" s="41"/>
      <c r="U29" s="46" t="e">
        <f t="shared" si="0"/>
        <v>#DIV/0!</v>
      </c>
      <c r="V29" s="39"/>
      <c r="W29" s="41"/>
      <c r="X29" s="41"/>
      <c r="Y29" s="39"/>
      <c r="Z29" s="41"/>
      <c r="AA29" s="41"/>
      <c r="AB29" s="64"/>
      <c r="AC29" s="47"/>
      <c r="AD29" s="47"/>
      <c r="AE29" s="47"/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/>
      <c r="F30" s="76">
        <f t="shared" si="4"/>
        <v>0</v>
      </c>
      <c r="G30" s="41"/>
      <c r="H30" s="40"/>
      <c r="I30" s="42">
        <f t="shared" si="3"/>
        <v>0</v>
      </c>
      <c r="J30" s="64"/>
      <c r="K30" s="114"/>
      <c r="L30" s="39"/>
      <c r="M30" s="41"/>
      <c r="N30" s="41"/>
      <c r="O30" s="64"/>
      <c r="P30" s="41" t="s">
        <v>89</v>
      </c>
      <c r="Q30" s="46" t="str">
        <f t="shared" si="2"/>
        <v>-</v>
      </c>
      <c r="R30" s="64"/>
      <c r="S30" s="41"/>
      <c r="T30" s="41"/>
      <c r="U30" s="46" t="e">
        <f t="shared" si="0"/>
        <v>#DIV/0!</v>
      </c>
      <c r="V30" s="39"/>
      <c r="W30" s="41"/>
      <c r="X30" s="41"/>
      <c r="Y30" s="39"/>
      <c r="Z30" s="41"/>
      <c r="AA30" s="41"/>
      <c r="AB30" s="64"/>
      <c r="AC30" s="47"/>
      <c r="AD30" s="47"/>
      <c r="AE30" s="47"/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1</v>
      </c>
      <c r="H32" s="68">
        <f>SUM(H7:H30)</f>
        <v>1</v>
      </c>
      <c r="I32" s="42">
        <f>SUM(I7:I30)</f>
        <v>2</v>
      </c>
      <c r="K32" s="117">
        <f>IF((SUM(K7:K30)=0),"-",SUM(K7:K30))</f>
        <v>6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2</v>
      </c>
      <c r="Q32" s="72">
        <f>IF(P32=0,"-",IF(AND(G32=0,P32&gt;0),"0.000",G32/P32))</f>
        <v>0.5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/>
      <c r="H34" s="40"/>
      <c r="I34" s="42">
        <f t="shared" ref="I34:I40" si="7">SUM(G34:H34)</f>
        <v>0</v>
      </c>
      <c r="J34" s="64"/>
      <c r="K34" s="114"/>
      <c r="L34" s="39"/>
      <c r="M34" s="41"/>
      <c r="N34" s="41"/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/>
      <c r="T34" s="41"/>
      <c r="U34" s="46" t="e">
        <f t="shared" ref="U34:U40" si="9">IF((S34="-"),"-",IF((AND(S34=0,T34&gt;0)),"0.000",S34/T34))</f>
        <v>#DIV/0!</v>
      </c>
      <c r="V34" s="39"/>
      <c r="W34" s="41" t="s">
        <v>89</v>
      </c>
      <c r="X34" s="41"/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/>
      <c r="H35" s="40"/>
      <c r="I35" s="42">
        <f t="shared" si="7"/>
        <v>0</v>
      </c>
      <c r="J35" s="64"/>
      <c r="K35" s="114" t="s">
        <v>89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/>
      <c r="T35" s="41"/>
      <c r="U35" s="46" t="e">
        <f t="shared" si="9"/>
        <v>#DIV/0!</v>
      </c>
      <c r="V35" s="39"/>
      <c r="W35" s="41" t="s">
        <v>89</v>
      </c>
      <c r="X35" s="41"/>
      <c r="Y35" s="39"/>
      <c r="Z35" s="41" t="s">
        <v>89</v>
      </c>
      <c r="AA35" s="41" t="s">
        <v>89</v>
      </c>
      <c r="AB35" s="64"/>
      <c r="AC35" s="47"/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/>
      <c r="H36" s="40"/>
      <c r="I36" s="42">
        <f t="shared" si="7"/>
        <v>0</v>
      </c>
      <c r="J36" s="64"/>
      <c r="K36" s="114"/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/>
      <c r="T36" s="41"/>
      <c r="U36" s="46" t="e">
        <f t="shared" si="9"/>
        <v>#DIV/0!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1</v>
      </c>
      <c r="H44" s="121">
        <f>H32+H42</f>
        <v>1</v>
      </c>
      <c r="I44" s="121">
        <f>I32+I42</f>
        <v>2</v>
      </c>
      <c r="K44" s="122">
        <f>IF(K32="-",K42,IF(K42="-",K32,K32+K42))</f>
        <v>6</v>
      </c>
      <c r="M44" s="121">
        <f>M32+M42</f>
        <v>0</v>
      </c>
      <c r="N44" s="121">
        <f>N32+N42</f>
        <v>0</v>
      </c>
      <c r="P44" s="121">
        <f>P32+P42</f>
        <v>2</v>
      </c>
      <c r="Q44" s="123">
        <f>IF(P44=0,"-",IF(AND(G44=0,P44&gt;0),"0.000",G44/P44))</f>
        <v>0.5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63" priority="0" stopIfTrue="1" operator="notEqual">
      <formula>"-"</formula>
    </cfRule>
  </conditionalFormatting>
  <conditionalFormatting sqref="N32 N42 N44">
    <cfRule type="cellIs" dxfId="62" priority="1" stopIfTrue="1" operator="notEqual">
      <formula>0</formula>
    </cfRule>
  </conditionalFormatting>
  <conditionalFormatting sqref="K33">
    <cfRule type="cellIs" dxfId="61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topLeftCell="A3" zoomScale="150" workbookViewId="0">
      <selection activeCell="P11" sqref="P11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6.5" customWidth="1"/>
    <col min="18" max="18" width="0.6640625" customWidth="1"/>
    <col min="19" max="20" width="4.83203125" customWidth="1"/>
    <col min="21" max="21" width="6.66406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Season'!A15," - ",'Regular Season'!C15)</f>
        <v>17 - Hannah Bird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14</v>
      </c>
      <c r="F7" s="82">
        <f>IF(AND(E7&lt;&gt;"",E7&lt;&gt;"-"),1,0)</f>
        <v>1</v>
      </c>
      <c r="G7" s="41"/>
      <c r="H7" s="40">
        <v>1</v>
      </c>
      <c r="I7" s="42">
        <f>SUM(G7:H7)</f>
        <v>1</v>
      </c>
      <c r="K7" s="114">
        <v>2</v>
      </c>
      <c r="L7" s="39"/>
      <c r="M7" s="41">
        <v>1</v>
      </c>
      <c r="N7" s="41">
        <v>2</v>
      </c>
      <c r="P7" s="41">
        <v>3</v>
      </c>
      <c r="Q7" s="46">
        <f>IF(P7="-","-",IF(G7="-","0.000",G7/P7))</f>
        <v>0</v>
      </c>
      <c r="S7" s="41">
        <v>12</v>
      </c>
      <c r="T7" s="41">
        <v>13</v>
      </c>
      <c r="U7" s="46">
        <f t="shared" ref="U7:U30" si="0">IF((S7="-"),"-",IF((AND(S7=0,T7&gt;0)),"0.000",S7/T7))</f>
        <v>0.92307692307692313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130</v>
      </c>
      <c r="F8" s="76">
        <f>IF(AND(E8&lt;&gt;"",E8&lt;&gt;"-"),1,0)</f>
        <v>1</v>
      </c>
      <c r="G8" s="41"/>
      <c r="H8" s="40"/>
      <c r="I8" s="42">
        <f>SUM(G8:H8)</f>
        <v>0</v>
      </c>
      <c r="J8" s="64"/>
      <c r="K8" s="114">
        <v>-4</v>
      </c>
      <c r="L8" s="39"/>
      <c r="M8" s="41" t="s">
        <v>89</v>
      </c>
      <c r="N8" s="41" t="s">
        <v>89</v>
      </c>
      <c r="O8" s="64"/>
      <c r="P8" s="41">
        <v>4</v>
      </c>
      <c r="Q8" s="46">
        <f t="shared" ref="Q8:Q30" si="2">IF(P8="-","-",IF(G8="-","0.000",G8/P8))</f>
        <v>0</v>
      </c>
      <c r="R8" s="64"/>
      <c r="S8" s="41">
        <v>13</v>
      </c>
      <c r="T8" s="41">
        <v>17</v>
      </c>
      <c r="U8" s="46">
        <f t="shared" si="0"/>
        <v>0.76470588235294112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1</v>
      </c>
      <c r="C9" s="128" t="str">
        <f>'2'!C9</f>
        <v>Beloit</v>
      </c>
      <c r="D9" s="81"/>
      <c r="E9" s="51" t="s">
        <v>130</v>
      </c>
      <c r="F9" s="76">
        <f>IF(AND(E9&lt;&gt;"",E9&lt;&gt;"-"),1,0)</f>
        <v>1</v>
      </c>
      <c r="G9" s="41">
        <v>3</v>
      </c>
      <c r="H9" s="40"/>
      <c r="I9" s="42">
        <f t="shared" ref="I9:I30" si="3">SUM(G9:H9)</f>
        <v>3</v>
      </c>
      <c r="J9" s="64"/>
      <c r="K9" s="114">
        <v>2</v>
      </c>
      <c r="L9" s="39"/>
      <c r="M9" s="41">
        <v>1</v>
      </c>
      <c r="N9" s="41">
        <v>2</v>
      </c>
      <c r="O9" s="64"/>
      <c r="P9" s="41">
        <v>5</v>
      </c>
      <c r="Q9" s="46">
        <f t="shared" si="2"/>
        <v>0.6</v>
      </c>
      <c r="R9" s="64"/>
      <c r="S9" s="41">
        <v>10</v>
      </c>
      <c r="T9" s="41">
        <v>13</v>
      </c>
      <c r="U9" s="46">
        <f t="shared" si="0"/>
        <v>0.76923076923076927</v>
      </c>
      <c r="V9" s="39"/>
      <c r="W9" s="41">
        <v>1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>
        <v>1</v>
      </c>
    </row>
    <row r="10" spans="1:32" s="33" customFormat="1" ht="13" customHeight="1">
      <c r="A10" s="124">
        <f>'2'!A10</f>
        <v>39782</v>
      </c>
      <c r="B10" s="126">
        <f t="shared" si="1"/>
        <v>1</v>
      </c>
      <c r="C10" s="128" t="str">
        <f>'2'!C10</f>
        <v>Wisconsin Storm</v>
      </c>
      <c r="D10" s="81"/>
      <c r="E10" s="51" t="s">
        <v>130</v>
      </c>
      <c r="F10" s="76">
        <f t="shared" ref="F10:F30" si="4">IF(AND(E10&lt;&gt;"",E10&lt;&gt;"-"),1,0)</f>
        <v>1</v>
      </c>
      <c r="G10" s="41">
        <v>1</v>
      </c>
      <c r="H10" s="40"/>
      <c r="I10" s="42">
        <f t="shared" si="3"/>
        <v>1</v>
      </c>
      <c r="J10" s="64"/>
      <c r="K10" s="114">
        <v>0</v>
      </c>
      <c r="L10" s="39"/>
      <c r="M10" s="41" t="s">
        <v>89</v>
      </c>
      <c r="N10" s="41" t="s">
        <v>89</v>
      </c>
      <c r="O10" s="64"/>
      <c r="P10" s="41">
        <v>3</v>
      </c>
      <c r="Q10" s="46">
        <f t="shared" si="2"/>
        <v>0.33333333333333331</v>
      </c>
      <c r="R10" s="64"/>
      <c r="S10" s="41">
        <v>14</v>
      </c>
      <c r="T10" s="41">
        <v>27</v>
      </c>
      <c r="U10" s="46">
        <f t="shared" si="0"/>
        <v>0.51851851851851849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>
        <v>1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>
        <f t="shared" si="4"/>
        <v>0</v>
      </c>
      <c r="G11" s="41"/>
      <c r="H11" s="40"/>
      <c r="I11" s="42">
        <f t="shared" si="3"/>
        <v>0</v>
      </c>
      <c r="J11" s="64"/>
      <c r="K11" s="114"/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/>
      <c r="T11" s="41"/>
      <c r="U11" s="46" t="e">
        <f t="shared" si="0"/>
        <v>#DIV/0!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/>
      <c r="H12" s="40"/>
      <c r="I12" s="42">
        <f t="shared" si="3"/>
        <v>0</v>
      </c>
      <c r="J12" s="64"/>
      <c r="K12" s="114"/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/>
      <c r="T12" s="41"/>
      <c r="U12" s="46" t="e">
        <f t="shared" si="0"/>
        <v>#DIV/0!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/>
      <c r="H13" s="40"/>
      <c r="I13" s="42">
        <f t="shared" si="3"/>
        <v>0</v>
      </c>
      <c r="J13" s="64"/>
      <c r="K13" s="114"/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/>
      <c r="T13" s="41"/>
      <c r="U13" s="46" t="e">
        <f t="shared" si="0"/>
        <v>#DIV/0!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>
        <f t="shared" si="4"/>
        <v>0</v>
      </c>
      <c r="G14" s="41"/>
      <c r="H14" s="40"/>
      <c r="I14" s="42">
        <f t="shared" si="3"/>
        <v>0</v>
      </c>
      <c r="J14" s="64"/>
      <c r="K14" s="114"/>
      <c r="L14" s="39"/>
      <c r="M14" s="41"/>
      <c r="N14" s="41"/>
      <c r="O14" s="64"/>
      <c r="P14" s="41" t="s">
        <v>89</v>
      </c>
      <c r="Q14" s="46" t="str">
        <f t="shared" si="2"/>
        <v>-</v>
      </c>
      <c r="R14" s="64"/>
      <c r="S14" s="41"/>
      <c r="T14" s="41"/>
      <c r="U14" s="46" t="e">
        <f t="shared" si="0"/>
        <v>#DIV/0!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>
        <f t="shared" si="4"/>
        <v>0</v>
      </c>
      <c r="G15" s="41"/>
      <c r="H15" s="40"/>
      <c r="I15" s="42">
        <f t="shared" si="3"/>
        <v>0</v>
      </c>
      <c r="J15" s="64"/>
      <c r="K15" s="114"/>
      <c r="L15" s="39"/>
      <c r="M15" s="41"/>
      <c r="N15" s="41"/>
      <c r="O15" s="64"/>
      <c r="P15" s="41" t="s">
        <v>89</v>
      </c>
      <c r="Q15" s="46" t="str">
        <f t="shared" si="2"/>
        <v>-</v>
      </c>
      <c r="R15" s="64"/>
      <c r="S15" s="41"/>
      <c r="T15" s="41"/>
      <c r="U15" s="46" t="e">
        <f t="shared" si="0"/>
        <v>#DIV/0!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>
        <f t="shared" si="4"/>
        <v>0</v>
      </c>
      <c r="G16" s="41"/>
      <c r="H16" s="40"/>
      <c r="I16" s="42">
        <f t="shared" si="3"/>
        <v>0</v>
      </c>
      <c r="J16" s="64"/>
      <c r="K16" s="114"/>
      <c r="L16" s="39"/>
      <c r="M16" s="41"/>
      <c r="N16" s="41"/>
      <c r="O16" s="64"/>
      <c r="P16" s="41" t="s">
        <v>89</v>
      </c>
      <c r="Q16" s="46" t="str">
        <f t="shared" si="2"/>
        <v>-</v>
      </c>
      <c r="R16" s="64"/>
      <c r="S16" s="41"/>
      <c r="T16" s="41"/>
      <c r="U16" s="46" t="e">
        <f t="shared" si="0"/>
        <v>#DIV/0!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>
        <f t="shared" si="4"/>
        <v>0</v>
      </c>
      <c r="G17" s="41"/>
      <c r="H17" s="40"/>
      <c r="I17" s="42">
        <f t="shared" si="3"/>
        <v>0</v>
      </c>
      <c r="J17" s="64"/>
      <c r="K17" s="114"/>
      <c r="L17" s="39"/>
      <c r="M17" s="41"/>
      <c r="N17" s="41"/>
      <c r="O17" s="64"/>
      <c r="P17" s="41" t="s">
        <v>89</v>
      </c>
      <c r="Q17" s="46" t="str">
        <f t="shared" si="2"/>
        <v>-</v>
      </c>
      <c r="R17" s="64"/>
      <c r="S17" s="41"/>
      <c r="T17" s="41"/>
      <c r="U17" s="46" t="e">
        <f t="shared" si="0"/>
        <v>#DIV/0!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>
        <f t="shared" si="4"/>
        <v>0</v>
      </c>
      <c r="G18" s="41"/>
      <c r="H18" s="40"/>
      <c r="I18" s="42">
        <f t="shared" si="3"/>
        <v>0</v>
      </c>
      <c r="J18" s="64"/>
      <c r="K18" s="114"/>
      <c r="L18" s="39"/>
      <c r="M18" s="41"/>
      <c r="N18" s="41"/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>
        <f t="shared" si="4"/>
        <v>0</v>
      </c>
      <c r="G19" s="41"/>
      <c r="H19" s="40"/>
      <c r="I19" s="42">
        <f t="shared" si="3"/>
        <v>0</v>
      </c>
      <c r="J19" s="64"/>
      <c r="K19" s="114"/>
      <c r="L19" s="39"/>
      <c r="M19" s="41"/>
      <c r="N19" s="41"/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>
        <f t="shared" si="4"/>
        <v>0</v>
      </c>
      <c r="G20" s="41"/>
      <c r="H20" s="40"/>
      <c r="I20" s="42">
        <f t="shared" si="3"/>
        <v>0</v>
      </c>
      <c r="J20" s="64"/>
      <c r="K20" s="114"/>
      <c r="L20" s="39"/>
      <c r="M20" s="41"/>
      <c r="N20" s="41"/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>
        <f t="shared" si="4"/>
        <v>0</v>
      </c>
      <c r="G21" s="41"/>
      <c r="H21" s="40"/>
      <c r="I21" s="42">
        <f t="shared" si="3"/>
        <v>0</v>
      </c>
      <c r="J21" s="64"/>
      <c r="K21" s="114"/>
      <c r="L21" s="39"/>
      <c r="M21" s="41"/>
      <c r="N21" s="41"/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>
        <f t="shared" si="4"/>
        <v>0</v>
      </c>
      <c r="G22" s="41"/>
      <c r="H22" s="40"/>
      <c r="I22" s="42">
        <f t="shared" si="3"/>
        <v>0</v>
      </c>
      <c r="J22" s="64"/>
      <c r="K22" s="114"/>
      <c r="L22" s="39"/>
      <c r="M22" s="41"/>
      <c r="N22" s="41"/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>
        <f t="shared" si="4"/>
        <v>0</v>
      </c>
      <c r="G23" s="41"/>
      <c r="H23" s="40"/>
      <c r="I23" s="42">
        <f t="shared" si="3"/>
        <v>0</v>
      </c>
      <c r="J23" s="64"/>
      <c r="K23" s="114"/>
      <c r="L23" s="39"/>
      <c r="M23" s="41"/>
      <c r="N23" s="41"/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>
        <f t="shared" si="4"/>
        <v>0</v>
      </c>
      <c r="G24" s="41"/>
      <c r="H24" s="40"/>
      <c r="I24" s="42">
        <f t="shared" si="3"/>
        <v>0</v>
      </c>
      <c r="J24" s="64"/>
      <c r="K24" s="114"/>
      <c r="L24" s="39"/>
      <c r="M24" s="41"/>
      <c r="N24" s="41"/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>
        <f t="shared" si="4"/>
        <v>0</v>
      </c>
      <c r="G25" s="41"/>
      <c r="H25" s="40"/>
      <c r="I25" s="42">
        <f t="shared" si="3"/>
        <v>0</v>
      </c>
      <c r="J25" s="64"/>
      <c r="K25" s="114"/>
      <c r="L25" s="39"/>
      <c r="M25" s="41"/>
      <c r="N25" s="41"/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>
        <f t="shared" si="4"/>
        <v>0</v>
      </c>
      <c r="G26" s="41"/>
      <c r="H26" s="40"/>
      <c r="I26" s="42">
        <f t="shared" si="3"/>
        <v>0</v>
      </c>
      <c r="J26" s="64"/>
      <c r="K26" s="114"/>
      <c r="L26" s="39"/>
      <c r="M26" s="41"/>
      <c r="N26" s="41"/>
      <c r="O26" s="64"/>
      <c r="P26" s="41" t="s">
        <v>89</v>
      </c>
      <c r="Q26" s="46" t="str">
        <f t="shared" si="2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>
        <f t="shared" si="4"/>
        <v>0</v>
      </c>
      <c r="G27" s="41"/>
      <c r="H27" s="40"/>
      <c r="I27" s="42">
        <f t="shared" si="3"/>
        <v>0</v>
      </c>
      <c r="J27" s="64"/>
      <c r="K27" s="114"/>
      <c r="L27" s="39"/>
      <c r="M27" s="41"/>
      <c r="N27" s="41"/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>
        <f>IF(AND(E28&lt;&gt;"",E28&lt;&gt;"-"),1,0)</f>
        <v>0</v>
      </c>
      <c r="G28" s="41"/>
      <c r="H28" s="40"/>
      <c r="I28" s="42">
        <f t="shared" si="3"/>
        <v>0</v>
      </c>
      <c r="J28" s="64"/>
      <c r="K28" s="114"/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>
        <f t="shared" si="4"/>
        <v>0</v>
      </c>
      <c r="G29" s="41"/>
      <c r="H29" s="40"/>
      <c r="I29" s="42">
        <f t="shared" si="3"/>
        <v>0</v>
      </c>
      <c r="J29" s="64"/>
      <c r="K29" s="114"/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/>
      <c r="F30" s="76">
        <f t="shared" si="4"/>
        <v>0</v>
      </c>
      <c r="G30" s="41"/>
      <c r="H30" s="40"/>
      <c r="I30" s="42">
        <f t="shared" si="3"/>
        <v>0</v>
      </c>
      <c r="J30" s="64"/>
      <c r="K30" s="114"/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4</v>
      </c>
      <c r="H32" s="68">
        <f>SUM(H7:H30)</f>
        <v>1</v>
      </c>
      <c r="I32" s="42">
        <f>SUM(I7:I30)</f>
        <v>5</v>
      </c>
      <c r="K32" s="117" t="str">
        <f>IF((SUM(K7:K30)=0),"-",SUM(K7:K30))</f>
        <v>-</v>
      </c>
      <c r="L32" s="39"/>
      <c r="M32" s="118">
        <f>SUM(M7:M30)</f>
        <v>2</v>
      </c>
      <c r="N32" s="118">
        <f>SUM(N7:N30)</f>
        <v>4</v>
      </c>
      <c r="O32" s="64"/>
      <c r="P32" s="118">
        <f>SUM(P7:P30)</f>
        <v>15</v>
      </c>
      <c r="Q32" s="72">
        <f>IF(P32=0,"-",IF(AND(G32=0,P32&gt;0),"0.000",G32/P32))</f>
        <v>0.26666666666666666</v>
      </c>
      <c r="R32" s="64"/>
      <c r="S32" s="118">
        <f>SUM(S7:S30)</f>
        <v>49</v>
      </c>
      <c r="T32" s="118">
        <f>SUM(T7:T30)</f>
        <v>70</v>
      </c>
      <c r="U32" s="72">
        <f>IF(S32=0,"-",S32/T32)</f>
        <v>0.7</v>
      </c>
      <c r="V32" s="39"/>
      <c r="W32" s="118">
        <f>SUM(W7:W30)</f>
        <v>1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2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 t="s">
        <v>89</v>
      </c>
      <c r="H34" s="40"/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 t="s">
        <v>89</v>
      </c>
      <c r="H35" s="40" t="s">
        <v>93</v>
      </c>
      <c r="I35" s="42">
        <f t="shared" si="7"/>
        <v>0</v>
      </c>
      <c r="J35" s="64"/>
      <c r="K35" s="114" t="s">
        <v>89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4</v>
      </c>
      <c r="H44" s="121">
        <f>H32+H42</f>
        <v>1</v>
      </c>
      <c r="I44" s="121">
        <f>I32+I42</f>
        <v>5</v>
      </c>
      <c r="K44" s="122" t="str">
        <f>IF(K32="-",K42,IF(K42="-",K32,K32+K42))</f>
        <v>-</v>
      </c>
      <c r="M44" s="121">
        <f>M32+M42</f>
        <v>2</v>
      </c>
      <c r="N44" s="121">
        <f>N32+N42</f>
        <v>4</v>
      </c>
      <c r="P44" s="121">
        <f>P32+P42</f>
        <v>15</v>
      </c>
      <c r="Q44" s="123">
        <f>IF(P44=0,"-",IF(AND(G44=0,P44&gt;0),"0.000",G44/P44))</f>
        <v>0.26666666666666666</v>
      </c>
      <c r="S44" s="121">
        <f>S32+S42</f>
        <v>49</v>
      </c>
      <c r="T44" s="121">
        <f>T32+T42</f>
        <v>70</v>
      </c>
      <c r="U44" s="123">
        <f>IF(S44=0,"-",S44/T44)</f>
        <v>0.7</v>
      </c>
      <c r="W44" s="121">
        <f>W32+W42</f>
        <v>1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2</v>
      </c>
    </row>
  </sheetData>
  <sheetCalcPr fullCalcOnLoad="1"/>
  <mergeCells count="8">
    <mergeCell ref="M1:AE1"/>
    <mergeCell ref="M2:AE2"/>
    <mergeCell ref="M4:N4"/>
    <mergeCell ref="P4:Q4"/>
    <mergeCell ref="S4:U4"/>
    <mergeCell ref="W4:X4"/>
    <mergeCell ref="Z4:AA4"/>
    <mergeCell ref="AC4:AE4"/>
  </mergeCells>
  <phoneticPr fontId="15" type="noConversion"/>
  <conditionalFormatting sqref="N7:N30 N34:N40">
    <cfRule type="cellIs" dxfId="60" priority="0" stopIfTrue="1" operator="notEqual">
      <formula>"-"</formula>
    </cfRule>
  </conditionalFormatting>
  <conditionalFormatting sqref="N32 N42 N44">
    <cfRule type="cellIs" dxfId="59" priority="1" stopIfTrue="1" operator="notEqual">
      <formula>0</formula>
    </cfRule>
  </conditionalFormatting>
  <conditionalFormatting sqref="K33">
    <cfRule type="cellIs" dxfId="58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AE8" sqref="AE8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7.1640625" customWidth="1"/>
    <col min="18" max="18" width="0.6640625" customWidth="1"/>
    <col min="19" max="20" width="4.83203125" customWidth="1"/>
    <col min="21" max="21" width="6.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Season'!A16," - ",'Regular Season'!C16)</f>
        <v>18 - Makenna Thomas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130</v>
      </c>
      <c r="F7" s="82">
        <f>IF(AND(E7&lt;&gt;"",E7&lt;&gt;"-"),1,0)</f>
        <v>1</v>
      </c>
      <c r="G7" s="41">
        <v>4</v>
      </c>
      <c r="H7" s="40">
        <v>2</v>
      </c>
      <c r="I7" s="42">
        <f>SUM(G7:H7)</f>
        <v>6</v>
      </c>
      <c r="K7" s="114">
        <v>6</v>
      </c>
      <c r="L7" s="39"/>
      <c r="M7" s="41">
        <v>1</v>
      </c>
      <c r="N7" s="41">
        <v>2</v>
      </c>
      <c r="P7" s="41">
        <v>9</v>
      </c>
      <c r="Q7" s="46">
        <f>IF(P7="-","-",IF(G7="-","0.000",G7/P7))</f>
        <v>0.44444444444444442</v>
      </c>
      <c r="S7" s="41">
        <v>11</v>
      </c>
      <c r="T7" s="41">
        <v>11</v>
      </c>
      <c r="U7" s="46">
        <f t="shared" ref="U7:U30" si="0">IF((S7="-"),"-",IF((AND(S7=0,T7&gt;0)),"0.000",S7/T7))</f>
        <v>1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>
        <v>1</v>
      </c>
      <c r="AD7" s="47" t="s">
        <v>93</v>
      </c>
      <c r="AE7" s="47">
        <v>1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130</v>
      </c>
      <c r="F8" s="76">
        <f>IF(AND(E8&lt;&gt;"",E8&lt;&gt;"-"),1,0)</f>
        <v>1</v>
      </c>
      <c r="G8" s="41" t="s">
        <v>89</v>
      </c>
      <c r="H8" s="40">
        <v>2</v>
      </c>
      <c r="I8" s="42">
        <f>SUM(G8:H8)</f>
        <v>2</v>
      </c>
      <c r="J8" s="64"/>
      <c r="K8" s="114">
        <v>2</v>
      </c>
      <c r="L8" s="39"/>
      <c r="M8" s="41" t="s">
        <v>89</v>
      </c>
      <c r="N8" s="41" t="s">
        <v>89</v>
      </c>
      <c r="O8" s="64"/>
      <c r="P8" s="41">
        <v>5</v>
      </c>
      <c r="Q8" s="46" t="str">
        <f t="shared" ref="Q8:Q30" si="2">IF(P8="-","-",IF(G8="-","0.000",G8/P8))</f>
        <v>0.000</v>
      </c>
      <c r="R8" s="64"/>
      <c r="S8" s="41">
        <v>12</v>
      </c>
      <c r="T8" s="41">
        <v>18</v>
      </c>
      <c r="U8" s="46">
        <f t="shared" si="0"/>
        <v>0.66666666666666663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1</v>
      </c>
      <c r="C9" s="128" t="str">
        <f>'2'!C9</f>
        <v>Beloit</v>
      </c>
      <c r="D9" s="81"/>
      <c r="E9" s="51" t="s">
        <v>130</v>
      </c>
      <c r="F9" s="76">
        <f>IF(AND(E9&lt;&gt;"",E9&lt;&gt;"-"),1,0)</f>
        <v>1</v>
      </c>
      <c r="G9" s="41">
        <v>3</v>
      </c>
      <c r="H9" s="40" t="s">
        <v>93</v>
      </c>
      <c r="I9" s="42">
        <f t="shared" ref="I9:I30" si="3">SUM(G9:H9)</f>
        <v>3</v>
      </c>
      <c r="J9" s="64"/>
      <c r="K9" s="114">
        <v>3</v>
      </c>
      <c r="L9" s="39"/>
      <c r="M9" s="41" t="s">
        <v>89</v>
      </c>
      <c r="N9" s="41" t="s">
        <v>89</v>
      </c>
      <c r="O9" s="64"/>
      <c r="P9" s="41">
        <v>7</v>
      </c>
      <c r="Q9" s="46">
        <f t="shared" si="2"/>
        <v>0.42857142857142855</v>
      </c>
      <c r="R9" s="64"/>
      <c r="S9" s="41">
        <v>10</v>
      </c>
      <c r="T9" s="41">
        <v>17</v>
      </c>
      <c r="U9" s="46">
        <f t="shared" si="0"/>
        <v>0.58823529411764708</v>
      </c>
      <c r="V9" s="39"/>
      <c r="W9" s="41" t="s">
        <v>89</v>
      </c>
      <c r="X9" s="41" t="s">
        <v>89</v>
      </c>
      <c r="Y9" s="39"/>
      <c r="Z9" s="41">
        <v>2</v>
      </c>
      <c r="AA9" s="41" t="s">
        <v>89</v>
      </c>
      <c r="AB9" s="64"/>
      <c r="AC9" s="47">
        <v>1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1</v>
      </c>
      <c r="C10" s="128" t="str">
        <f>'2'!C10</f>
        <v>Wisconsin Storm</v>
      </c>
      <c r="D10" s="81"/>
      <c r="E10" s="51" t="s">
        <v>130</v>
      </c>
      <c r="F10" s="76">
        <f t="shared" ref="F10:F30" si="4">IF(AND(E10&lt;&gt;"",E10&lt;&gt;"-"),1,0)</f>
        <v>1</v>
      </c>
      <c r="G10" s="41">
        <v>1</v>
      </c>
      <c r="H10" s="40" t="s">
        <v>93</v>
      </c>
      <c r="I10" s="42">
        <f t="shared" si="3"/>
        <v>1</v>
      </c>
      <c r="J10" s="64"/>
      <c r="K10" s="114">
        <v>-4</v>
      </c>
      <c r="L10" s="39"/>
      <c r="M10" s="41">
        <v>1</v>
      </c>
      <c r="N10" s="41">
        <v>2</v>
      </c>
      <c r="O10" s="64"/>
      <c r="P10" s="41">
        <v>5</v>
      </c>
      <c r="Q10" s="46">
        <f t="shared" si="2"/>
        <v>0.2</v>
      </c>
      <c r="R10" s="64"/>
      <c r="S10" s="41">
        <v>12</v>
      </c>
      <c r="T10" s="41">
        <v>24</v>
      </c>
      <c r="U10" s="46">
        <f t="shared" si="0"/>
        <v>0.5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>
        <f t="shared" si="4"/>
        <v>0</v>
      </c>
      <c r="G11" s="41" t="s">
        <v>89</v>
      </c>
      <c r="H11" s="40" t="s">
        <v>93</v>
      </c>
      <c r="I11" s="42">
        <f t="shared" si="3"/>
        <v>0</v>
      </c>
      <c r="J11" s="64"/>
      <c r="K11" s="114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 t="s">
        <v>89</v>
      </c>
      <c r="H12" s="40" t="s">
        <v>93</v>
      </c>
      <c r="I12" s="42">
        <f t="shared" si="3"/>
        <v>0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 t="s">
        <v>89</v>
      </c>
      <c r="H13" s="40" t="s">
        <v>93</v>
      </c>
      <c r="I13" s="42">
        <f t="shared" si="3"/>
        <v>0</v>
      </c>
      <c r="J13" s="64"/>
      <c r="K13" s="114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>
        <f t="shared" si="4"/>
        <v>0</v>
      </c>
      <c r="G14" s="41" t="s">
        <v>89</v>
      </c>
      <c r="H14" s="40" t="s">
        <v>93</v>
      </c>
      <c r="I14" s="42">
        <f t="shared" si="3"/>
        <v>0</v>
      </c>
      <c r="J14" s="64"/>
      <c r="K14" s="114" t="s">
        <v>89</v>
      </c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>
        <f t="shared" si="4"/>
        <v>0</v>
      </c>
      <c r="G15" s="41" t="s">
        <v>89</v>
      </c>
      <c r="H15" s="40" t="s">
        <v>93</v>
      </c>
      <c r="I15" s="42">
        <f t="shared" si="3"/>
        <v>0</v>
      </c>
      <c r="J15" s="64"/>
      <c r="K15" s="114" t="s">
        <v>89</v>
      </c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>
        <f t="shared" si="4"/>
        <v>0</v>
      </c>
      <c r="G16" s="41" t="s">
        <v>89</v>
      </c>
      <c r="H16" s="40" t="s">
        <v>93</v>
      </c>
      <c r="I16" s="42">
        <f t="shared" si="3"/>
        <v>0</v>
      </c>
      <c r="J16" s="64"/>
      <c r="K16" s="114" t="s">
        <v>89</v>
      </c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>
        <f t="shared" si="4"/>
        <v>0</v>
      </c>
      <c r="G17" s="41" t="s">
        <v>89</v>
      </c>
      <c r="H17" s="40" t="s">
        <v>93</v>
      </c>
      <c r="I17" s="42">
        <f t="shared" si="3"/>
        <v>0</v>
      </c>
      <c r="J17" s="64"/>
      <c r="K17" s="114" t="s">
        <v>89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>
        <f t="shared" si="4"/>
        <v>0</v>
      </c>
      <c r="G18" s="41" t="s">
        <v>89</v>
      </c>
      <c r="H18" s="40" t="s">
        <v>93</v>
      </c>
      <c r="I18" s="42">
        <f t="shared" si="3"/>
        <v>0</v>
      </c>
      <c r="J18" s="64"/>
      <c r="K18" s="114" t="s">
        <v>89</v>
      </c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>
        <f t="shared" si="4"/>
        <v>0</v>
      </c>
      <c r="G19" s="41" t="s">
        <v>89</v>
      </c>
      <c r="H19" s="40" t="s">
        <v>93</v>
      </c>
      <c r="I19" s="42">
        <f t="shared" si="3"/>
        <v>0</v>
      </c>
      <c r="J19" s="64"/>
      <c r="K19" s="114" t="s">
        <v>89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>
        <f t="shared" si="4"/>
        <v>0</v>
      </c>
      <c r="G20" s="41" t="s">
        <v>89</v>
      </c>
      <c r="H20" s="40" t="s">
        <v>93</v>
      </c>
      <c r="I20" s="42">
        <f t="shared" si="3"/>
        <v>0</v>
      </c>
      <c r="J20" s="64"/>
      <c r="K20" s="114" t="s">
        <v>89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>
        <f t="shared" si="4"/>
        <v>0</v>
      </c>
      <c r="G21" s="41" t="s">
        <v>89</v>
      </c>
      <c r="H21" s="40" t="s">
        <v>93</v>
      </c>
      <c r="I21" s="42">
        <f t="shared" si="3"/>
        <v>0</v>
      </c>
      <c r="J21" s="64"/>
      <c r="K21" s="114" t="s">
        <v>89</v>
      </c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>
        <f t="shared" si="4"/>
        <v>0</v>
      </c>
      <c r="G22" s="41" t="s">
        <v>89</v>
      </c>
      <c r="H22" s="40" t="s">
        <v>93</v>
      </c>
      <c r="I22" s="42">
        <f t="shared" si="3"/>
        <v>0</v>
      </c>
      <c r="J22" s="64"/>
      <c r="K22" s="114" t="s">
        <v>89</v>
      </c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>
        <f t="shared" si="4"/>
        <v>0</v>
      </c>
      <c r="G23" s="41" t="s">
        <v>89</v>
      </c>
      <c r="H23" s="40" t="s">
        <v>93</v>
      </c>
      <c r="I23" s="42">
        <f t="shared" si="3"/>
        <v>0</v>
      </c>
      <c r="J23" s="64"/>
      <c r="K23" s="114" t="s">
        <v>89</v>
      </c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>
        <f t="shared" si="4"/>
        <v>0</v>
      </c>
      <c r="G24" s="41" t="s">
        <v>89</v>
      </c>
      <c r="H24" s="40" t="s">
        <v>93</v>
      </c>
      <c r="I24" s="42">
        <f t="shared" si="3"/>
        <v>0</v>
      </c>
      <c r="J24" s="64"/>
      <c r="K24" s="114"/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>
        <f t="shared" si="4"/>
        <v>0</v>
      </c>
      <c r="G25" s="41" t="s">
        <v>89</v>
      </c>
      <c r="H25" s="40" t="s">
        <v>93</v>
      </c>
      <c r="I25" s="42">
        <f t="shared" si="3"/>
        <v>0</v>
      </c>
      <c r="J25" s="64"/>
      <c r="K25" s="114" t="s">
        <v>89</v>
      </c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>
        <f t="shared" si="4"/>
        <v>0</v>
      </c>
      <c r="G26" s="41" t="s">
        <v>89</v>
      </c>
      <c r="H26" s="40" t="s">
        <v>93</v>
      </c>
      <c r="I26" s="42">
        <f t="shared" si="3"/>
        <v>0</v>
      </c>
      <c r="J26" s="64"/>
      <c r="K26" s="114" t="s">
        <v>89</v>
      </c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>
        <f t="shared" si="4"/>
        <v>0</v>
      </c>
      <c r="G27" s="41" t="s">
        <v>89</v>
      </c>
      <c r="H27" s="40" t="s">
        <v>93</v>
      </c>
      <c r="I27" s="42">
        <f t="shared" si="3"/>
        <v>0</v>
      </c>
      <c r="J27" s="64"/>
      <c r="K27" s="114" t="s">
        <v>89</v>
      </c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>
        <f>IF(AND(E28&lt;&gt;"",E28&lt;&gt;"-"),1,0)</f>
        <v>0</v>
      </c>
      <c r="G28" s="41" t="s">
        <v>89</v>
      </c>
      <c r="H28" s="40" t="s">
        <v>93</v>
      </c>
      <c r="I28" s="42">
        <f t="shared" si="3"/>
        <v>0</v>
      </c>
      <c r="J28" s="64"/>
      <c r="K28" s="114" t="s">
        <v>89</v>
      </c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>
        <f t="shared" si="4"/>
        <v>0</v>
      </c>
      <c r="G29" s="41" t="s">
        <v>89</v>
      </c>
      <c r="H29" s="40" t="s">
        <v>93</v>
      </c>
      <c r="I29" s="42">
        <f t="shared" si="3"/>
        <v>0</v>
      </c>
      <c r="J29" s="64"/>
      <c r="K29" s="114" t="s">
        <v>89</v>
      </c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/>
      <c r="F30" s="76">
        <f t="shared" si="4"/>
        <v>0</v>
      </c>
      <c r="G30" s="41" t="s">
        <v>89</v>
      </c>
      <c r="H30" s="40" t="s">
        <v>93</v>
      </c>
      <c r="I30" s="42">
        <f t="shared" si="3"/>
        <v>0</v>
      </c>
      <c r="J30" s="64"/>
      <c r="K30" s="114" t="s">
        <v>89</v>
      </c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8</v>
      </c>
      <c r="H32" s="68">
        <f>SUM(H7:H30)</f>
        <v>4</v>
      </c>
      <c r="I32" s="42">
        <f>SUM(I7:I30)</f>
        <v>12</v>
      </c>
      <c r="K32" s="117">
        <f>IF((SUM(K7:K30)=0),"-",SUM(K7:K30))</f>
        <v>7</v>
      </c>
      <c r="L32" s="39"/>
      <c r="M32" s="118">
        <f>SUM(M7:M30)</f>
        <v>2</v>
      </c>
      <c r="N32" s="118">
        <f>SUM(N7:N30)</f>
        <v>4</v>
      </c>
      <c r="O32" s="64"/>
      <c r="P32" s="118">
        <f>SUM(P7:P30)</f>
        <v>26</v>
      </c>
      <c r="Q32" s="72">
        <f>IF(P32=0,"-",IF(AND(G32=0,P32&gt;0),"0.000",G32/P32))</f>
        <v>0.30769230769230771</v>
      </c>
      <c r="R32" s="64"/>
      <c r="S32" s="118">
        <f>SUM(S7:S30)</f>
        <v>45</v>
      </c>
      <c r="T32" s="118">
        <f>SUM(T7:T30)</f>
        <v>70</v>
      </c>
      <c r="U32" s="72">
        <f>IF(S32=0,"-",S32/T32)</f>
        <v>0.6428571428571429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2</v>
      </c>
      <c r="AA32" s="118">
        <f>SUM(AA7:AA30)</f>
        <v>0</v>
      </c>
      <c r="AB32" s="64"/>
      <c r="AC32" s="119">
        <f>SUM(AC7:AC30)</f>
        <v>2</v>
      </c>
      <c r="AD32" s="119">
        <f>SUM(AD7:AD30)</f>
        <v>0</v>
      </c>
      <c r="AE32" s="119">
        <f>SUM(AE7:AE30)</f>
        <v>1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/>
      <c r="T34" s="41"/>
      <c r="U34" s="46" t="e">
        <f t="shared" ref="U34:U40" si="9">IF((S34="-"),"-",IF((AND(S34=0,T34&gt;0)),"0.000",S34/T34))</f>
        <v>#DIV/0!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 t="s">
        <v>89</v>
      </c>
      <c r="H35" s="40" t="s">
        <v>93</v>
      </c>
      <c r="I35" s="42">
        <f t="shared" si="7"/>
        <v>0</v>
      </c>
      <c r="J35" s="64"/>
      <c r="K35" s="114" t="s">
        <v>89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8</v>
      </c>
      <c r="H44" s="121">
        <f>H32+H42</f>
        <v>4</v>
      </c>
      <c r="I44" s="121">
        <f>I32+I42</f>
        <v>12</v>
      </c>
      <c r="K44" s="122">
        <f>IF(K32="-",K42,IF(K42="-",K32,K32+K42))</f>
        <v>7</v>
      </c>
      <c r="M44" s="121">
        <f>M32+M42</f>
        <v>2</v>
      </c>
      <c r="N44" s="121">
        <f>N32+N42</f>
        <v>4</v>
      </c>
      <c r="P44" s="121">
        <f>P32+P42</f>
        <v>26</v>
      </c>
      <c r="Q44" s="123">
        <f>IF(P44=0,"-",IF(AND(G44=0,P44&gt;0),"0.000",G44/P44))</f>
        <v>0.30769230769230771</v>
      </c>
      <c r="S44" s="121">
        <f>S32+S42</f>
        <v>45</v>
      </c>
      <c r="T44" s="121">
        <f>T32+T42</f>
        <v>70</v>
      </c>
      <c r="U44" s="123">
        <f>IF(S44=0,"-",S44/T44)</f>
        <v>0.6428571428571429</v>
      </c>
      <c r="W44" s="121">
        <f>W32+W42</f>
        <v>0</v>
      </c>
      <c r="X44" s="121">
        <f>X32+X42</f>
        <v>0</v>
      </c>
      <c r="Z44" s="121">
        <f>Z32+Z42</f>
        <v>2</v>
      </c>
      <c r="AA44" s="121">
        <f>AA32+AA42</f>
        <v>0</v>
      </c>
      <c r="AC44" s="121">
        <f>AC32+AC42</f>
        <v>2</v>
      </c>
      <c r="AD44" s="121">
        <f>AD32+AD42</f>
        <v>0</v>
      </c>
      <c r="AE44" s="121">
        <f>AE32+AE42</f>
        <v>1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57" priority="0" stopIfTrue="1" operator="notEqual">
      <formula>"-"</formula>
    </cfRule>
  </conditionalFormatting>
  <conditionalFormatting sqref="N32 N42 N44">
    <cfRule type="cellIs" dxfId="56" priority="1" stopIfTrue="1" operator="notEqual">
      <formula>0</formula>
    </cfRule>
  </conditionalFormatting>
  <conditionalFormatting sqref="K33">
    <cfRule type="cellIs" dxfId="55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T10" sqref="T10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6.6640625" customWidth="1"/>
    <col min="18" max="18" width="0.6640625" customWidth="1"/>
    <col min="19" max="20" width="4.83203125" customWidth="1"/>
    <col min="21" max="21" width="6.16406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Season'!A17," - ",'Regular Season'!C17)</f>
        <v>22 - Jade Nielsen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14</v>
      </c>
      <c r="F7" s="82">
        <f>IF(AND(E7&lt;&gt;"",E7&lt;&gt;"-"),1,0)</f>
        <v>1</v>
      </c>
      <c r="G7" s="41">
        <v>1</v>
      </c>
      <c r="H7" s="40">
        <v>1</v>
      </c>
      <c r="I7" s="42">
        <f>SUM(G7:H7)</f>
        <v>2</v>
      </c>
      <c r="K7" s="114">
        <v>2</v>
      </c>
      <c r="L7" s="39"/>
      <c r="M7" s="41"/>
      <c r="N7" s="41"/>
      <c r="P7" s="41">
        <v>2</v>
      </c>
      <c r="Q7" s="46">
        <f>IF(P7="-","-",IF(G7="-","0.000",G7/P7))</f>
        <v>0.5</v>
      </c>
      <c r="S7" s="41">
        <v>0</v>
      </c>
      <c r="T7" s="41">
        <v>0</v>
      </c>
      <c r="U7" s="46" t="e">
        <f t="shared" ref="U7:U30" si="0">IF((S7="-"),"-",IF((AND(S7=0,T7&gt;0)),"0.000",S7/T7))</f>
        <v>#DIV/0!</v>
      </c>
      <c r="V7" s="39"/>
      <c r="W7" s="41" t="s">
        <v>89</v>
      </c>
      <c r="X7" s="41" t="s">
        <v>89</v>
      </c>
      <c r="Y7" s="39"/>
      <c r="Z7" s="41" t="s">
        <v>89</v>
      </c>
      <c r="AA7" s="41">
        <v>1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130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>
        <v>-2</v>
      </c>
      <c r="L8" s="39"/>
      <c r="M8" s="41">
        <v>1</v>
      </c>
      <c r="N8" s="41">
        <v>2</v>
      </c>
      <c r="O8" s="64"/>
      <c r="P8" s="41">
        <v>6</v>
      </c>
      <c r="Q8" s="46" t="str">
        <f t="shared" ref="Q8:Q30" si="2">IF(P8="-","-",IF(G8="-","0.000",G8/P8))</f>
        <v>0.000</v>
      </c>
      <c r="R8" s="64"/>
      <c r="S8" s="41"/>
      <c r="T8" s="41"/>
      <c r="U8" s="46" t="e">
        <f t="shared" si="0"/>
        <v>#DIV/0!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1</v>
      </c>
      <c r="C9" s="128" t="str">
        <f>'2'!C9</f>
        <v>Beloit</v>
      </c>
      <c r="D9" s="81"/>
      <c r="E9" s="51" t="s">
        <v>130</v>
      </c>
      <c r="F9" s="76">
        <f>IF(AND(E9&lt;&gt;"",E9&lt;&gt;"-"),1,0)</f>
        <v>1</v>
      </c>
      <c r="G9" s="41"/>
      <c r="H9" s="40"/>
      <c r="I9" s="42">
        <f t="shared" ref="I9:I30" si="3">SUM(G9:H9)</f>
        <v>0</v>
      </c>
      <c r="J9" s="64"/>
      <c r="K9" s="114"/>
      <c r="L9" s="39"/>
      <c r="M9" s="41"/>
      <c r="N9" s="41"/>
      <c r="O9" s="64"/>
      <c r="P9" s="41">
        <v>1</v>
      </c>
      <c r="Q9" s="46">
        <f t="shared" si="2"/>
        <v>0</v>
      </c>
      <c r="R9" s="64"/>
      <c r="S9" s="41">
        <v>2</v>
      </c>
      <c r="T9" s="41">
        <v>4</v>
      </c>
      <c r="U9" s="46">
        <f t="shared" si="0"/>
        <v>0.5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130</v>
      </c>
      <c r="F10" s="76">
        <f t="shared" ref="F10:F30" si="4">IF(AND(E10&lt;&gt;"",E10&lt;&gt;"-"),1,0)</f>
        <v>1</v>
      </c>
      <c r="G10" s="41"/>
      <c r="H10" s="40"/>
      <c r="I10" s="42">
        <f t="shared" si="3"/>
        <v>0</v>
      </c>
      <c r="J10" s="64"/>
      <c r="K10" s="114">
        <v>-3</v>
      </c>
      <c r="L10" s="39"/>
      <c r="M10" s="41"/>
      <c r="N10" s="41"/>
      <c r="O10" s="64"/>
      <c r="P10" s="41" t="s">
        <v>89</v>
      </c>
      <c r="Q10" s="46" t="str">
        <f t="shared" si="2"/>
        <v>-</v>
      </c>
      <c r="R10" s="64"/>
      <c r="S10" s="41"/>
      <c r="T10" s="41"/>
      <c r="U10" s="46" t="e">
        <f t="shared" si="0"/>
        <v>#DIV/0!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>
        <f t="shared" si="4"/>
        <v>0</v>
      </c>
      <c r="G11" s="41"/>
      <c r="H11" s="40"/>
      <c r="I11" s="42">
        <f t="shared" si="3"/>
        <v>0</v>
      </c>
      <c r="J11" s="64"/>
      <c r="K11" s="114"/>
      <c r="L11" s="39"/>
      <c r="M11" s="41"/>
      <c r="N11" s="41"/>
      <c r="O11" s="64"/>
      <c r="P11" s="41" t="s">
        <v>89</v>
      </c>
      <c r="Q11" s="46" t="str">
        <f t="shared" si="2"/>
        <v>-</v>
      </c>
      <c r="R11" s="64"/>
      <c r="S11" s="41"/>
      <c r="T11" s="41"/>
      <c r="U11" s="46" t="e">
        <f t="shared" si="0"/>
        <v>#DIV/0!</v>
      </c>
      <c r="V11" s="39"/>
      <c r="W11" s="41" t="s">
        <v>89</v>
      </c>
      <c r="X11" s="41"/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/>
      <c r="H12" s="40"/>
      <c r="I12" s="42">
        <f t="shared" si="3"/>
        <v>0</v>
      </c>
      <c r="J12" s="64"/>
      <c r="K12" s="114"/>
      <c r="L12" s="39"/>
      <c r="M12" s="41"/>
      <c r="N12" s="41"/>
      <c r="O12" s="64"/>
      <c r="P12" s="41" t="s">
        <v>89</v>
      </c>
      <c r="Q12" s="46" t="str">
        <f t="shared" si="2"/>
        <v>-</v>
      </c>
      <c r="R12" s="64"/>
      <c r="S12" s="41"/>
      <c r="T12" s="41"/>
      <c r="U12" s="46" t="e">
        <f t="shared" si="0"/>
        <v>#DIV/0!</v>
      </c>
      <c r="V12" s="39"/>
      <c r="W12" s="41" t="s">
        <v>89</v>
      </c>
      <c r="X12" s="41"/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/>
      <c r="H13" s="40"/>
      <c r="I13" s="42">
        <f t="shared" si="3"/>
        <v>0</v>
      </c>
      <c r="J13" s="64"/>
      <c r="K13" s="114"/>
      <c r="L13" s="39"/>
      <c r="M13" s="41"/>
      <c r="N13" s="41"/>
      <c r="O13" s="64"/>
      <c r="P13" s="41" t="s">
        <v>89</v>
      </c>
      <c r="Q13" s="46" t="str">
        <f t="shared" si="2"/>
        <v>-</v>
      </c>
      <c r="R13" s="64"/>
      <c r="S13" s="41"/>
      <c r="T13" s="41"/>
      <c r="U13" s="46" t="e">
        <f t="shared" si="0"/>
        <v>#DIV/0!</v>
      </c>
      <c r="V13" s="39"/>
      <c r="W13" s="41" t="s">
        <v>89</v>
      </c>
      <c r="X13" s="41"/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>
        <f t="shared" si="4"/>
        <v>0</v>
      </c>
      <c r="G14" s="41"/>
      <c r="H14" s="40"/>
      <c r="I14" s="42">
        <f t="shared" si="3"/>
        <v>0</v>
      </c>
      <c r="J14" s="64"/>
      <c r="K14" s="114"/>
      <c r="L14" s="39"/>
      <c r="M14" s="41"/>
      <c r="N14" s="41"/>
      <c r="O14" s="64"/>
      <c r="P14" s="41" t="s">
        <v>89</v>
      </c>
      <c r="Q14" s="46" t="str">
        <f t="shared" si="2"/>
        <v>-</v>
      </c>
      <c r="R14" s="64"/>
      <c r="S14" s="41"/>
      <c r="T14" s="41"/>
      <c r="U14" s="46" t="e">
        <f t="shared" si="0"/>
        <v>#DIV/0!</v>
      </c>
      <c r="V14" s="39"/>
      <c r="W14" s="41" t="s">
        <v>89</v>
      </c>
      <c r="X14" s="41"/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>
        <f t="shared" si="4"/>
        <v>0</v>
      </c>
      <c r="G15" s="41"/>
      <c r="H15" s="40"/>
      <c r="I15" s="42">
        <f t="shared" si="3"/>
        <v>0</v>
      </c>
      <c r="J15" s="64"/>
      <c r="K15" s="114"/>
      <c r="L15" s="39"/>
      <c r="M15" s="41"/>
      <c r="N15" s="41"/>
      <c r="O15" s="64"/>
      <c r="P15" s="41" t="s">
        <v>89</v>
      </c>
      <c r="Q15" s="46" t="str">
        <f t="shared" si="2"/>
        <v>-</v>
      </c>
      <c r="R15" s="64"/>
      <c r="S15" s="41"/>
      <c r="T15" s="41"/>
      <c r="U15" s="46" t="e">
        <f t="shared" si="0"/>
        <v>#DIV/0!</v>
      </c>
      <c r="V15" s="39"/>
      <c r="W15" s="41" t="s">
        <v>89</v>
      </c>
      <c r="X15" s="41"/>
      <c r="Y15" s="39"/>
      <c r="Z15" s="41" t="s">
        <v>89</v>
      </c>
      <c r="AA15" s="41" t="s">
        <v>89</v>
      </c>
      <c r="AB15" s="64"/>
      <c r="AC15" s="47"/>
      <c r="AD15" s="47"/>
      <c r="AE15" s="47"/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>
        <f t="shared" si="4"/>
        <v>0</v>
      </c>
      <c r="G16" s="41"/>
      <c r="H16" s="40"/>
      <c r="I16" s="42">
        <f t="shared" si="3"/>
        <v>0</v>
      </c>
      <c r="J16" s="64"/>
      <c r="K16" s="114"/>
      <c r="L16" s="39"/>
      <c r="M16" s="41"/>
      <c r="N16" s="41"/>
      <c r="O16" s="64"/>
      <c r="P16" s="41" t="s">
        <v>89</v>
      </c>
      <c r="Q16" s="46" t="str">
        <f t="shared" si="2"/>
        <v>-</v>
      </c>
      <c r="R16" s="64"/>
      <c r="S16" s="41"/>
      <c r="T16" s="41"/>
      <c r="U16" s="46" t="e">
        <f t="shared" si="0"/>
        <v>#DIV/0!</v>
      </c>
      <c r="V16" s="39"/>
      <c r="W16" s="41" t="s">
        <v>89</v>
      </c>
      <c r="X16" s="41"/>
      <c r="Y16" s="39"/>
      <c r="Z16" s="41" t="s">
        <v>89</v>
      </c>
      <c r="AA16" s="41" t="s">
        <v>89</v>
      </c>
      <c r="AB16" s="64"/>
      <c r="AC16" s="47"/>
      <c r="AD16" s="47"/>
      <c r="AE16" s="47"/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>
        <f t="shared" si="4"/>
        <v>0</v>
      </c>
      <c r="G17" s="41"/>
      <c r="H17" s="40"/>
      <c r="I17" s="42">
        <f t="shared" si="3"/>
        <v>0</v>
      </c>
      <c r="J17" s="64"/>
      <c r="K17" s="114"/>
      <c r="L17" s="39"/>
      <c r="M17" s="41"/>
      <c r="N17" s="41"/>
      <c r="O17" s="64"/>
      <c r="P17" s="41" t="s">
        <v>89</v>
      </c>
      <c r="Q17" s="46" t="str">
        <f t="shared" si="2"/>
        <v>-</v>
      </c>
      <c r="R17" s="64"/>
      <c r="S17" s="41"/>
      <c r="T17" s="41"/>
      <c r="U17" s="46" t="e">
        <f t="shared" si="0"/>
        <v>#DIV/0!</v>
      </c>
      <c r="V17" s="39"/>
      <c r="W17" s="41" t="s">
        <v>89</v>
      </c>
      <c r="X17" s="41"/>
      <c r="Y17" s="39"/>
      <c r="Z17" s="41"/>
      <c r="AA17" s="41" t="s">
        <v>89</v>
      </c>
      <c r="AB17" s="64"/>
      <c r="AC17" s="47"/>
      <c r="AD17" s="47"/>
      <c r="AE17" s="47"/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>
        <f t="shared" si="4"/>
        <v>0</v>
      </c>
      <c r="G18" s="41"/>
      <c r="H18" s="40"/>
      <c r="I18" s="42">
        <f t="shared" si="3"/>
        <v>0</v>
      </c>
      <c r="J18" s="64"/>
      <c r="K18" s="114"/>
      <c r="L18" s="39"/>
      <c r="M18" s="41"/>
      <c r="N18" s="41"/>
      <c r="O18" s="64"/>
      <c r="P18" s="41" t="s">
        <v>89</v>
      </c>
      <c r="Q18" s="46" t="str">
        <f t="shared" si="2"/>
        <v>-</v>
      </c>
      <c r="R18" s="64"/>
      <c r="S18" s="41"/>
      <c r="T18" s="41"/>
      <c r="U18" s="46" t="e">
        <f t="shared" si="0"/>
        <v>#DIV/0!</v>
      </c>
      <c r="V18" s="39"/>
      <c r="W18" s="41" t="s">
        <v>89</v>
      </c>
      <c r="X18" s="41"/>
      <c r="Y18" s="39"/>
      <c r="Z18" s="41"/>
      <c r="AA18" s="41" t="s">
        <v>89</v>
      </c>
      <c r="AB18" s="64"/>
      <c r="AC18" s="47"/>
      <c r="AD18" s="47"/>
      <c r="AE18" s="47"/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>
        <f t="shared" si="4"/>
        <v>0</v>
      </c>
      <c r="G19" s="41"/>
      <c r="H19" s="40"/>
      <c r="I19" s="42">
        <f t="shared" si="3"/>
        <v>0</v>
      </c>
      <c r="J19" s="64"/>
      <c r="K19" s="114"/>
      <c r="L19" s="39"/>
      <c r="M19" s="41"/>
      <c r="N19" s="41"/>
      <c r="O19" s="64"/>
      <c r="P19" s="41" t="s">
        <v>89</v>
      </c>
      <c r="Q19" s="46" t="str">
        <f t="shared" si="2"/>
        <v>-</v>
      </c>
      <c r="R19" s="64"/>
      <c r="S19" s="41"/>
      <c r="T19" s="41"/>
      <c r="U19" s="46" t="e">
        <f t="shared" si="0"/>
        <v>#DIV/0!</v>
      </c>
      <c r="V19" s="39"/>
      <c r="W19" s="41" t="s">
        <v>89</v>
      </c>
      <c r="X19" s="41"/>
      <c r="Y19" s="39"/>
      <c r="Z19" s="41"/>
      <c r="AA19" s="41" t="s">
        <v>89</v>
      </c>
      <c r="AB19" s="64"/>
      <c r="AC19" s="47"/>
      <c r="AD19" s="47"/>
      <c r="AE19" s="47"/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>
        <f t="shared" si="4"/>
        <v>0</v>
      </c>
      <c r="G20" s="41"/>
      <c r="H20" s="40"/>
      <c r="I20" s="42">
        <f t="shared" si="3"/>
        <v>0</v>
      </c>
      <c r="J20" s="64"/>
      <c r="K20" s="114"/>
      <c r="L20" s="39"/>
      <c r="M20" s="41"/>
      <c r="N20" s="41"/>
      <c r="O20" s="64"/>
      <c r="P20" s="41" t="s">
        <v>89</v>
      </c>
      <c r="Q20" s="46" t="str">
        <f t="shared" si="2"/>
        <v>-</v>
      </c>
      <c r="R20" s="64"/>
      <c r="S20" s="41"/>
      <c r="T20" s="41"/>
      <c r="U20" s="46" t="e">
        <f t="shared" si="0"/>
        <v>#DIV/0!</v>
      </c>
      <c r="V20" s="39"/>
      <c r="W20" s="41" t="s">
        <v>89</v>
      </c>
      <c r="X20" s="41"/>
      <c r="Y20" s="39"/>
      <c r="Z20" s="41"/>
      <c r="AA20" s="41" t="s">
        <v>89</v>
      </c>
      <c r="AB20" s="64"/>
      <c r="AC20" s="47"/>
      <c r="AD20" s="47"/>
      <c r="AE20" s="47"/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>
        <f t="shared" si="4"/>
        <v>0</v>
      </c>
      <c r="G21" s="41"/>
      <c r="H21" s="40"/>
      <c r="I21" s="42">
        <f t="shared" si="3"/>
        <v>0</v>
      </c>
      <c r="J21" s="64"/>
      <c r="K21" s="114"/>
      <c r="L21" s="39"/>
      <c r="M21" s="41"/>
      <c r="N21" s="41"/>
      <c r="O21" s="64"/>
      <c r="P21" s="41" t="s">
        <v>89</v>
      </c>
      <c r="Q21" s="46" t="str">
        <f t="shared" si="2"/>
        <v>-</v>
      </c>
      <c r="R21" s="64"/>
      <c r="S21" s="41"/>
      <c r="T21" s="41"/>
      <c r="U21" s="46" t="e">
        <f t="shared" si="0"/>
        <v>#DIV/0!</v>
      </c>
      <c r="V21" s="39"/>
      <c r="W21" s="41" t="s">
        <v>89</v>
      </c>
      <c r="X21" s="41"/>
      <c r="Y21" s="39"/>
      <c r="Z21" s="41"/>
      <c r="AA21" s="41" t="s">
        <v>89</v>
      </c>
      <c r="AB21" s="64"/>
      <c r="AC21" s="47"/>
      <c r="AD21" s="47"/>
      <c r="AE21" s="47"/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>
        <f t="shared" si="4"/>
        <v>0</v>
      </c>
      <c r="G22" s="41"/>
      <c r="H22" s="40"/>
      <c r="I22" s="42">
        <f t="shared" si="3"/>
        <v>0</v>
      </c>
      <c r="J22" s="64"/>
      <c r="K22" s="114"/>
      <c r="L22" s="39"/>
      <c r="M22" s="41"/>
      <c r="N22" s="41"/>
      <c r="O22" s="64"/>
      <c r="P22" s="41" t="s">
        <v>89</v>
      </c>
      <c r="Q22" s="46" t="str">
        <f t="shared" si="2"/>
        <v>-</v>
      </c>
      <c r="R22" s="64"/>
      <c r="S22" s="41"/>
      <c r="T22" s="41"/>
      <c r="U22" s="46" t="e">
        <f t="shared" si="0"/>
        <v>#DIV/0!</v>
      </c>
      <c r="V22" s="39"/>
      <c r="W22" s="41" t="s">
        <v>89</v>
      </c>
      <c r="X22" s="41"/>
      <c r="Y22" s="39"/>
      <c r="Z22" s="41"/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>
        <f t="shared" si="4"/>
        <v>0</v>
      </c>
      <c r="G23" s="41"/>
      <c r="H23" s="40"/>
      <c r="I23" s="42">
        <f t="shared" si="3"/>
        <v>0</v>
      </c>
      <c r="J23" s="64"/>
      <c r="K23" s="114"/>
      <c r="L23" s="39"/>
      <c r="M23" s="41"/>
      <c r="N23" s="41"/>
      <c r="O23" s="64"/>
      <c r="P23" s="41" t="s">
        <v>89</v>
      </c>
      <c r="Q23" s="46" t="str">
        <f t="shared" si="2"/>
        <v>-</v>
      </c>
      <c r="R23" s="64"/>
      <c r="S23" s="41"/>
      <c r="T23" s="41"/>
      <c r="U23" s="46" t="e">
        <f t="shared" si="0"/>
        <v>#DIV/0!</v>
      </c>
      <c r="V23" s="39"/>
      <c r="W23" s="41" t="s">
        <v>89</v>
      </c>
      <c r="X23" s="41"/>
      <c r="Y23" s="39"/>
      <c r="Z23" s="41"/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>
        <f t="shared" si="4"/>
        <v>0</v>
      </c>
      <c r="G24" s="41"/>
      <c r="H24" s="40"/>
      <c r="I24" s="42">
        <f t="shared" si="3"/>
        <v>0</v>
      </c>
      <c r="J24" s="64"/>
      <c r="K24" s="114"/>
      <c r="L24" s="39"/>
      <c r="M24" s="41"/>
      <c r="N24" s="41"/>
      <c r="O24" s="64"/>
      <c r="P24" s="41" t="s">
        <v>89</v>
      </c>
      <c r="Q24" s="46" t="str">
        <f t="shared" si="2"/>
        <v>-</v>
      </c>
      <c r="R24" s="64"/>
      <c r="S24" s="41"/>
      <c r="T24" s="41"/>
      <c r="U24" s="46" t="e">
        <f t="shared" si="0"/>
        <v>#DIV/0!</v>
      </c>
      <c r="V24" s="39"/>
      <c r="W24" s="41" t="s">
        <v>89</v>
      </c>
      <c r="X24" s="41"/>
      <c r="Y24" s="39"/>
      <c r="Z24" s="41"/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>
        <f t="shared" si="4"/>
        <v>0</v>
      </c>
      <c r="G25" s="41"/>
      <c r="H25" s="40"/>
      <c r="I25" s="42">
        <f t="shared" si="3"/>
        <v>0</v>
      </c>
      <c r="J25" s="64"/>
      <c r="K25" s="114"/>
      <c r="L25" s="39"/>
      <c r="M25" s="41"/>
      <c r="N25" s="41"/>
      <c r="O25" s="64"/>
      <c r="P25" s="41" t="s">
        <v>89</v>
      </c>
      <c r="Q25" s="46" t="str">
        <f t="shared" si="2"/>
        <v>-</v>
      </c>
      <c r="R25" s="64"/>
      <c r="S25" s="41"/>
      <c r="T25" s="41"/>
      <c r="U25" s="46" t="e">
        <f t="shared" si="0"/>
        <v>#DIV/0!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>
        <f t="shared" si="4"/>
        <v>0</v>
      </c>
      <c r="G26" s="41"/>
      <c r="H26" s="40"/>
      <c r="I26" s="42">
        <f t="shared" si="3"/>
        <v>0</v>
      </c>
      <c r="J26" s="64"/>
      <c r="K26" s="114"/>
      <c r="L26" s="39"/>
      <c r="M26" s="41"/>
      <c r="N26" s="41"/>
      <c r="O26" s="64"/>
      <c r="P26" s="41" t="s">
        <v>89</v>
      </c>
      <c r="Q26" s="46" t="str">
        <f t="shared" si="2"/>
        <v>-</v>
      </c>
      <c r="R26" s="64"/>
      <c r="S26" s="41"/>
      <c r="T26" s="41"/>
      <c r="U26" s="46" t="e">
        <f t="shared" si="0"/>
        <v>#DIV/0!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>
        <f t="shared" si="4"/>
        <v>0</v>
      </c>
      <c r="G27" s="41"/>
      <c r="H27" s="40"/>
      <c r="I27" s="42">
        <f t="shared" si="3"/>
        <v>0</v>
      </c>
      <c r="J27" s="64"/>
      <c r="K27" s="114"/>
      <c r="L27" s="39"/>
      <c r="M27" s="41"/>
      <c r="N27" s="41"/>
      <c r="O27" s="64"/>
      <c r="P27" s="41" t="s">
        <v>89</v>
      </c>
      <c r="Q27" s="46" t="str">
        <f t="shared" si="2"/>
        <v>-</v>
      </c>
      <c r="R27" s="64"/>
      <c r="S27" s="41"/>
      <c r="T27" s="41"/>
      <c r="U27" s="46" t="e">
        <f t="shared" si="0"/>
        <v>#DIV/0!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>
        <f>IF(AND(E28&lt;&gt;"",E28&lt;&gt;"-"),1,0)</f>
        <v>0</v>
      </c>
      <c r="G28" s="41"/>
      <c r="H28" s="40"/>
      <c r="I28" s="42">
        <f t="shared" si="3"/>
        <v>0</v>
      </c>
      <c r="J28" s="64"/>
      <c r="K28" s="114"/>
      <c r="L28" s="39"/>
      <c r="M28" s="41"/>
      <c r="N28" s="41"/>
      <c r="O28" s="64"/>
      <c r="P28" s="41" t="s">
        <v>89</v>
      </c>
      <c r="Q28" s="46" t="str">
        <f t="shared" si="2"/>
        <v>-</v>
      </c>
      <c r="R28" s="64"/>
      <c r="S28" s="41"/>
      <c r="T28" s="41"/>
      <c r="U28" s="46" t="e">
        <f t="shared" si="0"/>
        <v>#DIV/0!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>
        <f t="shared" si="4"/>
        <v>0</v>
      </c>
      <c r="G29" s="41"/>
      <c r="H29" s="40"/>
      <c r="I29" s="42">
        <f t="shared" si="3"/>
        <v>0</v>
      </c>
      <c r="J29" s="64"/>
      <c r="K29" s="114"/>
      <c r="L29" s="39"/>
      <c r="M29" s="41"/>
      <c r="N29" s="41"/>
      <c r="O29" s="64"/>
      <c r="P29" s="41" t="s">
        <v>89</v>
      </c>
      <c r="Q29" s="46" t="str">
        <f t="shared" si="2"/>
        <v>-</v>
      </c>
      <c r="R29" s="64"/>
      <c r="S29" s="41"/>
      <c r="T29" s="41"/>
      <c r="U29" s="46" t="e">
        <f t="shared" si="0"/>
        <v>#DIV/0!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/>
      <c r="F30" s="76">
        <f t="shared" si="4"/>
        <v>0</v>
      </c>
      <c r="G30" s="41"/>
      <c r="H30" s="40"/>
      <c r="I30" s="42">
        <f t="shared" si="3"/>
        <v>0</v>
      </c>
      <c r="J30" s="64"/>
      <c r="K30" s="114"/>
      <c r="L30" s="39"/>
      <c r="M30" s="41"/>
      <c r="N30" s="41"/>
      <c r="O30" s="64"/>
      <c r="P30" s="41" t="s">
        <v>89</v>
      </c>
      <c r="Q30" s="46" t="str">
        <f t="shared" si="2"/>
        <v>-</v>
      </c>
      <c r="R30" s="64"/>
      <c r="S30" s="41"/>
      <c r="T30" s="41"/>
      <c r="U30" s="46" t="e">
        <f t="shared" si="0"/>
        <v>#DIV/0!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1</v>
      </c>
      <c r="H32" s="68">
        <f>SUM(H7:H30)</f>
        <v>1</v>
      </c>
      <c r="I32" s="42">
        <f>SUM(I7:I30)</f>
        <v>2</v>
      </c>
      <c r="K32" s="117">
        <f>IF((SUM(K7:K30)=0),"-",SUM(K7:K30))</f>
        <v>-3</v>
      </c>
      <c r="L32" s="39"/>
      <c r="M32" s="118">
        <f>SUM(M7:M30)</f>
        <v>1</v>
      </c>
      <c r="N32" s="118">
        <f>SUM(N7:N30)</f>
        <v>2</v>
      </c>
      <c r="O32" s="64"/>
      <c r="P32" s="118">
        <f>SUM(P7:P30)</f>
        <v>9</v>
      </c>
      <c r="Q32" s="72">
        <f>IF(P32=0,"-",IF(AND(G32=0,P32&gt;0),"0.000",G32/P32))</f>
        <v>0.1111111111111111</v>
      </c>
      <c r="R32" s="64"/>
      <c r="S32" s="118">
        <f>SUM(S7:S30)</f>
        <v>2</v>
      </c>
      <c r="T32" s="118">
        <f>SUM(T7:T30)</f>
        <v>4</v>
      </c>
      <c r="U32" s="72">
        <f>IF(S32=0,"-",S32/T32)</f>
        <v>0.5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1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 t="s">
        <v>14</v>
      </c>
      <c r="F34" s="76">
        <f t="shared" ref="F34:F40" si="6">IF(AND(E34&lt;&gt;"",E34&lt;&gt;"-"),1,0)</f>
        <v>1</v>
      </c>
      <c r="G34" s="41"/>
      <c r="H34" s="40"/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/>
      <c r="T34" s="41"/>
      <c r="U34" s="46" t="e">
        <f t="shared" ref="U34:U40" si="9">IF((S34="-"),"-",IF((AND(S34=0,T34&gt;0)),"0.000",S34/T34))</f>
        <v>#DIV/0!</v>
      </c>
      <c r="V34" s="39"/>
      <c r="W34" s="41"/>
      <c r="X34" s="41"/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/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 t="s">
        <v>14</v>
      </c>
      <c r="F35" s="76">
        <f t="shared" si="6"/>
        <v>1</v>
      </c>
      <c r="G35" s="41"/>
      <c r="H35" s="40"/>
      <c r="I35" s="42">
        <f t="shared" si="7"/>
        <v>0</v>
      </c>
      <c r="J35" s="64"/>
      <c r="K35" s="114"/>
      <c r="L35" s="39"/>
      <c r="M35" s="41"/>
      <c r="N35" s="41"/>
      <c r="O35" s="64"/>
      <c r="P35" s="41" t="s">
        <v>89</v>
      </c>
      <c r="Q35" s="46" t="str">
        <f t="shared" si="8"/>
        <v>-</v>
      </c>
      <c r="R35" s="64"/>
      <c r="S35" s="41"/>
      <c r="T35" s="41"/>
      <c r="U35" s="46" t="e">
        <f t="shared" si="9"/>
        <v>#DIV/0!</v>
      </c>
      <c r="V35" s="39"/>
      <c r="W35" s="41"/>
      <c r="X35" s="41"/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/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 t="s">
        <v>14</v>
      </c>
      <c r="F36" s="76">
        <f t="shared" si="6"/>
        <v>1</v>
      </c>
      <c r="G36" s="41"/>
      <c r="H36" s="40" t="s">
        <v>93</v>
      </c>
      <c r="I36" s="42">
        <f t="shared" si="7"/>
        <v>0</v>
      </c>
      <c r="J36" s="64"/>
      <c r="K36" s="114"/>
      <c r="L36" s="39"/>
      <c r="M36" s="41"/>
      <c r="N36" s="41"/>
      <c r="O36" s="64"/>
      <c r="P36" s="41" t="s">
        <v>89</v>
      </c>
      <c r="Q36" s="46" t="str">
        <f t="shared" si="8"/>
        <v>-</v>
      </c>
      <c r="R36" s="64"/>
      <c r="S36" s="41"/>
      <c r="T36" s="41"/>
      <c r="U36" s="46" t="e">
        <f t="shared" si="9"/>
        <v>#DIV/0!</v>
      </c>
      <c r="V36" s="39"/>
      <c r="W36" s="41"/>
      <c r="X36" s="41"/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3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7</v>
      </c>
      <c r="G44" s="121">
        <f>G32+G42</f>
        <v>1</v>
      </c>
      <c r="H44" s="121">
        <f>H32+H42</f>
        <v>1</v>
      </c>
      <c r="I44" s="121">
        <f>I32+I42</f>
        <v>2</v>
      </c>
      <c r="K44" s="122">
        <f>IF(K32="-",K42,IF(K42="-",K32,K32+K42))</f>
        <v>-3</v>
      </c>
      <c r="M44" s="121">
        <f>M32+M42</f>
        <v>1</v>
      </c>
      <c r="N44" s="121">
        <f>N32+N42</f>
        <v>2</v>
      </c>
      <c r="P44" s="121">
        <f>P32+P42</f>
        <v>9</v>
      </c>
      <c r="Q44" s="123">
        <f>IF(P44=0,"-",IF(AND(G44=0,P44&gt;0),"0.000",G44/P44))</f>
        <v>0.1111111111111111</v>
      </c>
      <c r="S44" s="121">
        <f>S32+S42</f>
        <v>2</v>
      </c>
      <c r="T44" s="121">
        <f>T32+T42</f>
        <v>4</v>
      </c>
      <c r="U44" s="123">
        <f>IF(S44=0,"-",S44/T44)</f>
        <v>0.5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1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54" priority="0" stopIfTrue="1" operator="notEqual">
      <formula>"-"</formula>
    </cfRule>
  </conditionalFormatting>
  <conditionalFormatting sqref="N32 N42 N44">
    <cfRule type="cellIs" dxfId="53" priority="1" stopIfTrue="1" operator="notEqual">
      <formula>0</formula>
    </cfRule>
  </conditionalFormatting>
  <conditionalFormatting sqref="K33">
    <cfRule type="cellIs" dxfId="52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M10" sqref="M10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Season'!A18," - ",'Regular Season'!C18)</f>
        <v>23 - Claire Harless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60</v>
      </c>
      <c r="F7" s="82">
        <f>IF(AND(E7&lt;&gt;"",E7&lt;&gt;"-"),1,0)</f>
        <v>1</v>
      </c>
      <c r="G7" s="41" t="s">
        <v>89</v>
      </c>
      <c r="H7" s="41">
        <v>1</v>
      </c>
      <c r="I7" s="118">
        <f>SUM(G7:H7)</f>
        <v>1</v>
      </c>
      <c r="K7" s="127">
        <v>3</v>
      </c>
      <c r="L7" s="39"/>
      <c r="M7" s="41" t="s">
        <v>89</v>
      </c>
      <c r="N7" s="41" t="s">
        <v>89</v>
      </c>
      <c r="P7" s="41">
        <v>0</v>
      </c>
      <c r="Q7" s="46" t="str">
        <f>IF(P7="-","-",IF(G7="-","0.000",G7/P7))</f>
        <v>0.000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1" t="s">
        <v>93</v>
      </c>
      <c r="AD7" s="41" t="s">
        <v>93</v>
      </c>
      <c r="AE7" s="41" t="s">
        <v>93</v>
      </c>
    </row>
    <row r="8" spans="1:32" s="33" customFormat="1" ht="13" customHeight="1">
      <c r="A8" s="125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126"/>
      <c r="E8" s="51" t="s">
        <v>60</v>
      </c>
      <c r="F8" s="82">
        <f>IF(AND(E8&lt;&gt;"",E8&lt;&gt;"-"),1,0)</f>
        <v>1</v>
      </c>
      <c r="G8" s="41" t="s">
        <v>89</v>
      </c>
      <c r="H8" s="41" t="s">
        <v>93</v>
      </c>
      <c r="I8" s="118">
        <f>SUM(G8:H8)</f>
        <v>0</v>
      </c>
      <c r="J8" s="64"/>
      <c r="K8" s="127">
        <v>-1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1" t="s">
        <v>93</v>
      </c>
      <c r="AD8" s="41" t="s">
        <v>93</v>
      </c>
      <c r="AE8" s="41" t="s">
        <v>93</v>
      </c>
    </row>
    <row r="9" spans="1:32" s="33" customFormat="1" ht="13" customHeight="1">
      <c r="A9" s="125">
        <f>'2'!A9</f>
        <v>39781</v>
      </c>
      <c r="B9" s="126">
        <f t="shared" si="1"/>
        <v>0</v>
      </c>
      <c r="C9" s="128" t="str">
        <f>'2'!C9</f>
        <v>Beloit</v>
      </c>
      <c r="D9" s="126"/>
      <c r="E9" s="51" t="s">
        <v>60</v>
      </c>
      <c r="F9" s="82">
        <f>IF(AND(E9&lt;&gt;"",E9&lt;&gt;"-"),1,0)</f>
        <v>1</v>
      </c>
      <c r="G9" s="41" t="s">
        <v>89</v>
      </c>
      <c r="H9" s="41" t="s">
        <v>93</v>
      </c>
      <c r="I9" s="118">
        <f t="shared" ref="I9:I30" si="3">SUM(G9:H9)</f>
        <v>0</v>
      </c>
      <c r="J9" s="64"/>
      <c r="K9" s="127">
        <v>2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1" t="s">
        <v>93</v>
      </c>
      <c r="AD9" s="41" t="s">
        <v>93</v>
      </c>
      <c r="AE9" s="41" t="s">
        <v>93</v>
      </c>
    </row>
    <row r="10" spans="1:32" s="33" customFormat="1" ht="13" customHeight="1">
      <c r="A10" s="125">
        <f>'2'!A10</f>
        <v>39782</v>
      </c>
      <c r="B10" s="126">
        <f t="shared" si="1"/>
        <v>0</v>
      </c>
      <c r="C10" s="128" t="str">
        <f>'2'!C10</f>
        <v>Wisconsin Storm</v>
      </c>
      <c r="D10" s="126"/>
      <c r="E10" s="51" t="s">
        <v>60</v>
      </c>
      <c r="F10" s="82">
        <f t="shared" ref="F10:F30" si="4">IF(AND(E10&lt;&gt;"",E10&lt;&gt;"-"),1,0)</f>
        <v>1</v>
      </c>
      <c r="G10" s="41" t="s">
        <v>89</v>
      </c>
      <c r="H10" s="41" t="s">
        <v>93</v>
      </c>
      <c r="I10" s="118">
        <f t="shared" si="3"/>
        <v>0</v>
      </c>
      <c r="J10" s="64"/>
      <c r="K10" s="127">
        <v>-3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1" t="s">
        <v>93</v>
      </c>
      <c r="AD10" s="41" t="s">
        <v>93</v>
      </c>
      <c r="AE10" s="41" t="s">
        <v>93</v>
      </c>
    </row>
    <row r="11" spans="1:32" s="29" customFormat="1" ht="13" customHeight="1">
      <c r="A11" s="125">
        <f>'2'!A11</f>
        <v>39785</v>
      </c>
      <c r="B11" s="126">
        <f t="shared" si="1"/>
        <v>0</v>
      </c>
      <c r="C11" s="128" t="str">
        <f>'2'!C11</f>
        <v>Sun Prairie</v>
      </c>
      <c r="D11" s="126"/>
      <c r="E11" s="51" t="s">
        <v>89</v>
      </c>
      <c r="F11" s="82">
        <f t="shared" si="4"/>
        <v>0</v>
      </c>
      <c r="G11" s="41" t="s">
        <v>89</v>
      </c>
      <c r="H11" s="41" t="s">
        <v>93</v>
      </c>
      <c r="I11" s="118">
        <f t="shared" si="3"/>
        <v>0</v>
      </c>
      <c r="J11" s="64"/>
      <c r="K11" s="127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1" t="s">
        <v>93</v>
      </c>
      <c r="AD11" s="41" t="s">
        <v>93</v>
      </c>
      <c r="AE11" s="41" t="s">
        <v>93</v>
      </c>
    </row>
    <row r="12" spans="1:32" s="29" customFormat="1" ht="13" customHeight="1">
      <c r="A12" s="125">
        <f>'2'!A12</f>
        <v>39789</v>
      </c>
      <c r="B12" s="126">
        <f t="shared" si="1"/>
        <v>0</v>
      </c>
      <c r="C12" s="128" t="str">
        <f>'2'!C12</f>
        <v>Green Bay</v>
      </c>
      <c r="D12" s="126"/>
      <c r="E12" s="51" t="s">
        <v>89</v>
      </c>
      <c r="F12" s="82">
        <f t="shared" si="4"/>
        <v>0</v>
      </c>
      <c r="G12" s="41" t="s">
        <v>89</v>
      </c>
      <c r="H12" s="41" t="s">
        <v>93</v>
      </c>
      <c r="I12" s="118">
        <f t="shared" si="3"/>
        <v>0</v>
      </c>
      <c r="J12" s="64"/>
      <c r="K12" s="127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1" t="s">
        <v>93</v>
      </c>
      <c r="AD12" s="41" t="s">
        <v>93</v>
      </c>
      <c r="AE12" s="41" t="s">
        <v>93</v>
      </c>
    </row>
    <row r="13" spans="1:32" s="29" customFormat="1" ht="13" customHeight="1">
      <c r="A13" s="125">
        <f>'2'!A13</f>
        <v>39792</v>
      </c>
      <c r="B13" s="126">
        <f t="shared" si="1"/>
        <v>0</v>
      </c>
      <c r="C13" s="128" t="str">
        <f>'2'!C13</f>
        <v>Brookfield Coop</v>
      </c>
      <c r="D13" s="126"/>
      <c r="E13" s="51" t="s">
        <v>89</v>
      </c>
      <c r="F13" s="82">
        <f t="shared" si="4"/>
        <v>0</v>
      </c>
      <c r="G13" s="41" t="s">
        <v>89</v>
      </c>
      <c r="H13" s="41" t="s">
        <v>93</v>
      </c>
      <c r="I13" s="118">
        <f t="shared" si="3"/>
        <v>0</v>
      </c>
      <c r="J13" s="64"/>
      <c r="K13" s="127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1" t="s">
        <v>93</v>
      </c>
      <c r="AD13" s="41" t="s">
        <v>93</v>
      </c>
      <c r="AE13" s="41" t="s">
        <v>93</v>
      </c>
    </row>
    <row r="14" spans="1:32" s="29" customFormat="1" ht="13" customHeight="1">
      <c r="A14" s="125">
        <f>'2'!A14</f>
        <v>39801</v>
      </c>
      <c r="B14" s="126">
        <f t="shared" si="1"/>
        <v>0</v>
      </c>
      <c r="C14" s="128" t="str">
        <f>'2'!C14</f>
        <v>Fox City Stars</v>
      </c>
      <c r="D14" s="126"/>
      <c r="E14" s="51" t="s">
        <v>89</v>
      </c>
      <c r="F14" s="82">
        <f t="shared" si="4"/>
        <v>0</v>
      </c>
      <c r="G14" s="41" t="s">
        <v>89</v>
      </c>
      <c r="H14" s="41" t="s">
        <v>93</v>
      </c>
      <c r="I14" s="118">
        <f t="shared" si="3"/>
        <v>0</v>
      </c>
      <c r="J14" s="64"/>
      <c r="K14" s="127" t="s">
        <v>89</v>
      </c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1" t="s">
        <v>93</v>
      </c>
      <c r="AD14" s="41" t="s">
        <v>93</v>
      </c>
      <c r="AE14" s="41" t="s">
        <v>93</v>
      </c>
    </row>
    <row r="15" spans="1:32" s="29" customFormat="1" ht="13" customHeight="1">
      <c r="A15" s="125">
        <f>'2'!A18</f>
        <v>39812</v>
      </c>
      <c r="B15" s="126">
        <f t="shared" si="1"/>
        <v>0</v>
      </c>
      <c r="C15" s="128" t="e">
        <f>'2'!#REF!</f>
        <v>#REF!</v>
      </c>
      <c r="D15" s="126"/>
      <c r="E15" s="51" t="s">
        <v>89</v>
      </c>
      <c r="F15" s="82">
        <f t="shared" si="4"/>
        <v>0</v>
      </c>
      <c r="G15" s="41" t="s">
        <v>89</v>
      </c>
      <c r="H15" s="41" t="s">
        <v>93</v>
      </c>
      <c r="I15" s="118">
        <f t="shared" si="3"/>
        <v>0</v>
      </c>
      <c r="J15" s="64"/>
      <c r="K15" s="127" t="s">
        <v>89</v>
      </c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1" t="s">
        <v>93</v>
      </c>
      <c r="AD15" s="41" t="s">
        <v>93</v>
      </c>
      <c r="AE15" s="41" t="s">
        <v>93</v>
      </c>
    </row>
    <row r="16" spans="1:32" s="29" customFormat="1" ht="13" customHeight="1">
      <c r="A16" s="125">
        <f>'2'!A19</f>
        <v>39816</v>
      </c>
      <c r="B16" s="126">
        <f t="shared" si="1"/>
        <v>0</v>
      </c>
      <c r="C16" s="128" t="str">
        <f>'2'!C18</f>
        <v>Wisconsin Storm</v>
      </c>
      <c r="D16" s="126"/>
      <c r="E16" s="51" t="s">
        <v>89</v>
      </c>
      <c r="F16" s="82">
        <f t="shared" si="4"/>
        <v>0</v>
      </c>
      <c r="G16" s="41" t="s">
        <v>89</v>
      </c>
      <c r="H16" s="41" t="s">
        <v>93</v>
      </c>
      <c r="I16" s="118">
        <f t="shared" si="3"/>
        <v>0</v>
      </c>
      <c r="J16" s="64"/>
      <c r="K16" s="127" t="s">
        <v>89</v>
      </c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1" t="s">
        <v>93</v>
      </c>
      <c r="AD16" s="41" t="s">
        <v>93</v>
      </c>
      <c r="AE16" s="41" t="s">
        <v>93</v>
      </c>
    </row>
    <row r="17" spans="1:31" s="29" customFormat="1" ht="13" customHeight="1">
      <c r="A17" s="125">
        <f>'2'!A20</f>
        <v>39817</v>
      </c>
      <c r="B17" s="126">
        <f t="shared" si="1"/>
        <v>0</v>
      </c>
      <c r="C17" s="128" t="str">
        <f>'2'!C19</f>
        <v>Stoughton</v>
      </c>
      <c r="D17" s="126"/>
      <c r="E17" s="51" t="s">
        <v>89</v>
      </c>
      <c r="F17" s="82">
        <f t="shared" si="4"/>
        <v>0</v>
      </c>
      <c r="G17" s="41" t="s">
        <v>89</v>
      </c>
      <c r="H17" s="41" t="s">
        <v>93</v>
      </c>
      <c r="I17" s="118">
        <f t="shared" si="3"/>
        <v>0</v>
      </c>
      <c r="J17" s="64"/>
      <c r="K17" s="127" t="s">
        <v>89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1" t="s">
        <v>93</v>
      </c>
      <c r="AD17" s="41" t="s">
        <v>93</v>
      </c>
      <c r="AE17" s="41" t="s">
        <v>93</v>
      </c>
    </row>
    <row r="18" spans="1:31" s="29" customFormat="1" ht="13" customHeight="1">
      <c r="A18" s="125">
        <f>'2'!A21</f>
        <v>39822</v>
      </c>
      <c r="B18" s="126">
        <f t="shared" si="1"/>
        <v>0</v>
      </c>
      <c r="C18" s="128" t="str">
        <f>'2'!C20</f>
        <v>Appleton</v>
      </c>
      <c r="D18" s="126"/>
      <c r="E18" s="51" t="s">
        <v>89</v>
      </c>
      <c r="F18" s="82">
        <f t="shared" si="4"/>
        <v>0</v>
      </c>
      <c r="G18" s="41" t="s">
        <v>89</v>
      </c>
      <c r="H18" s="41" t="s">
        <v>93</v>
      </c>
      <c r="I18" s="118">
        <f t="shared" si="3"/>
        <v>0</v>
      </c>
      <c r="J18" s="64"/>
      <c r="K18" s="127" t="s">
        <v>89</v>
      </c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1" t="s">
        <v>93</v>
      </c>
      <c r="AD18" s="41" t="s">
        <v>93</v>
      </c>
      <c r="AE18" s="41" t="s">
        <v>93</v>
      </c>
    </row>
    <row r="19" spans="1:31" s="29" customFormat="1" ht="13" customHeight="1">
      <c r="A19" s="125">
        <f>'2'!A22</f>
        <v>39824</v>
      </c>
      <c r="B19" s="126">
        <f t="shared" si="1"/>
        <v>0</v>
      </c>
      <c r="C19" s="128" t="str">
        <f>'2'!C21</f>
        <v>USM</v>
      </c>
      <c r="D19" s="126"/>
      <c r="E19" s="51" t="s">
        <v>89</v>
      </c>
      <c r="F19" s="82">
        <f t="shared" si="4"/>
        <v>0</v>
      </c>
      <c r="G19" s="41" t="s">
        <v>89</v>
      </c>
      <c r="H19" s="41" t="s">
        <v>93</v>
      </c>
      <c r="I19" s="118">
        <f t="shared" si="3"/>
        <v>0</v>
      </c>
      <c r="J19" s="64"/>
      <c r="K19" s="127" t="s">
        <v>89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1" t="s">
        <v>93</v>
      </c>
      <c r="AD19" s="41" t="s">
        <v>93</v>
      </c>
      <c r="AE19" s="41" t="s">
        <v>93</v>
      </c>
    </row>
    <row r="20" spans="1:31" s="39" customFormat="1" ht="13" customHeight="1">
      <c r="A20" s="125">
        <f>'2'!A23</f>
        <v>39830</v>
      </c>
      <c r="B20" s="126">
        <f t="shared" si="1"/>
        <v>0</v>
      </c>
      <c r="C20" s="128" t="str">
        <f>'2'!C22</f>
        <v>Middleton</v>
      </c>
      <c r="D20" s="126"/>
      <c r="E20" s="51" t="s">
        <v>89</v>
      </c>
      <c r="F20" s="82">
        <f t="shared" si="4"/>
        <v>0</v>
      </c>
      <c r="G20" s="41" t="s">
        <v>89</v>
      </c>
      <c r="H20" s="41" t="s">
        <v>93</v>
      </c>
      <c r="I20" s="118">
        <f t="shared" si="3"/>
        <v>0</v>
      </c>
      <c r="J20" s="64"/>
      <c r="K20" s="127" t="s">
        <v>89</v>
      </c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W20" s="41" t="s">
        <v>89</v>
      </c>
      <c r="X20" s="41" t="s">
        <v>89</v>
      </c>
      <c r="Z20" s="41" t="s">
        <v>89</v>
      </c>
      <c r="AA20" s="41" t="s">
        <v>89</v>
      </c>
      <c r="AB20" s="64"/>
      <c r="AC20" s="41" t="s">
        <v>93</v>
      </c>
      <c r="AD20" s="41" t="s">
        <v>93</v>
      </c>
      <c r="AE20" s="41" t="s">
        <v>93</v>
      </c>
    </row>
    <row r="21" spans="1:31" s="29" customFormat="1" ht="13" customHeight="1">
      <c r="A21" s="162">
        <f>'2'!A24</f>
        <v>39100</v>
      </c>
      <c r="B21" s="81">
        <f t="shared" si="1"/>
        <v>0</v>
      </c>
      <c r="C21" s="160" t="str">
        <f>'2'!C23</f>
        <v>Fond du Lac</v>
      </c>
      <c r="D21" s="81"/>
      <c r="E21" s="99"/>
      <c r="F21" s="76">
        <f t="shared" si="4"/>
        <v>0</v>
      </c>
      <c r="G21" s="101" t="s">
        <v>89</v>
      </c>
      <c r="H21" s="101" t="s">
        <v>93</v>
      </c>
      <c r="I21" s="102">
        <f t="shared" si="3"/>
        <v>0</v>
      </c>
      <c r="J21" s="64"/>
      <c r="K21" s="163" t="s">
        <v>89</v>
      </c>
      <c r="L21" s="39"/>
      <c r="M21" s="101" t="s">
        <v>89</v>
      </c>
      <c r="N21" s="101" t="s">
        <v>89</v>
      </c>
      <c r="O21" s="64"/>
      <c r="P21" s="101" t="s">
        <v>89</v>
      </c>
      <c r="Q21" s="105" t="str">
        <f t="shared" si="2"/>
        <v>-</v>
      </c>
      <c r="R21" s="64"/>
      <c r="S21" s="101" t="s">
        <v>89</v>
      </c>
      <c r="T21" s="101" t="s">
        <v>89</v>
      </c>
      <c r="U21" s="105" t="str">
        <f t="shared" si="0"/>
        <v>-</v>
      </c>
      <c r="V21" s="39"/>
      <c r="W21" s="101" t="s">
        <v>89</v>
      </c>
      <c r="X21" s="101" t="s">
        <v>89</v>
      </c>
      <c r="Y21" s="39"/>
      <c r="Z21" s="101" t="s">
        <v>89</v>
      </c>
      <c r="AA21" s="101" t="s">
        <v>89</v>
      </c>
      <c r="AB21" s="64"/>
      <c r="AC21" s="101" t="s">
        <v>93</v>
      </c>
      <c r="AD21" s="101" t="s">
        <v>93</v>
      </c>
      <c r="AE21" s="101" t="s">
        <v>93</v>
      </c>
    </row>
    <row r="22" spans="1:31" s="39" customFormat="1" ht="13" customHeight="1">
      <c r="A22" s="125" t="e">
        <f>'2'!#REF!</f>
        <v>#REF!</v>
      </c>
      <c r="B22" s="126">
        <f t="shared" si="1"/>
        <v>0</v>
      </c>
      <c r="C22" s="128" t="e">
        <f>'2'!#REF!</f>
        <v>#REF!</v>
      </c>
      <c r="D22" s="126"/>
      <c r="E22" s="51"/>
      <c r="F22" s="82">
        <f t="shared" si="4"/>
        <v>0</v>
      </c>
      <c r="G22" s="41" t="s">
        <v>89</v>
      </c>
      <c r="H22" s="41" t="s">
        <v>93</v>
      </c>
      <c r="I22" s="42">
        <f t="shared" si="3"/>
        <v>0</v>
      </c>
      <c r="J22" s="64"/>
      <c r="K22" s="127" t="s">
        <v>89</v>
      </c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/>
      <c r="T22" s="41"/>
      <c r="U22" s="46" t="e">
        <f t="shared" si="0"/>
        <v>#DIV/0!</v>
      </c>
      <c r="W22" s="41" t="s">
        <v>89</v>
      </c>
      <c r="X22" s="41" t="s">
        <v>89</v>
      </c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39" customFormat="1" ht="13" customHeight="1">
      <c r="A23" s="162" t="e">
        <f>'2'!#REF!</f>
        <v>#REF!</v>
      </c>
      <c r="B23" s="126">
        <f t="shared" si="1"/>
        <v>0</v>
      </c>
      <c r="C23" s="160" t="e">
        <f>'2'!#REF!</f>
        <v>#REF!</v>
      </c>
      <c r="D23" s="126"/>
      <c r="E23" s="99"/>
      <c r="F23" s="82">
        <f t="shared" si="4"/>
        <v>0</v>
      </c>
      <c r="G23" s="101" t="s">
        <v>89</v>
      </c>
      <c r="H23" s="101" t="s">
        <v>93</v>
      </c>
      <c r="I23" s="102">
        <f t="shared" si="3"/>
        <v>0</v>
      </c>
      <c r="J23" s="64"/>
      <c r="K23" s="163" t="s">
        <v>89</v>
      </c>
      <c r="M23" s="101" t="s">
        <v>89</v>
      </c>
      <c r="N23" s="101" t="s">
        <v>89</v>
      </c>
      <c r="O23" s="64"/>
      <c r="P23" s="101" t="s">
        <v>89</v>
      </c>
      <c r="Q23" s="105" t="str">
        <f t="shared" si="2"/>
        <v>-</v>
      </c>
      <c r="R23" s="64"/>
      <c r="S23" s="101"/>
      <c r="T23" s="101"/>
      <c r="U23" s="105" t="e">
        <f t="shared" si="0"/>
        <v>#DIV/0!</v>
      </c>
      <c r="W23" s="101" t="s">
        <v>89</v>
      </c>
      <c r="X23" s="101" t="s">
        <v>89</v>
      </c>
      <c r="Z23" s="101" t="s">
        <v>89</v>
      </c>
      <c r="AA23" s="101" t="s">
        <v>89</v>
      </c>
      <c r="AB23" s="64"/>
      <c r="AC23" s="101" t="s">
        <v>93</v>
      </c>
      <c r="AD23" s="101" t="s">
        <v>93</v>
      </c>
      <c r="AE23" s="101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>
        <f t="shared" si="4"/>
        <v>0</v>
      </c>
      <c r="G24" s="41" t="s">
        <v>89</v>
      </c>
      <c r="H24" s="40" t="s">
        <v>93</v>
      </c>
      <c r="I24" s="42">
        <f t="shared" si="3"/>
        <v>0</v>
      </c>
      <c r="J24" s="64"/>
      <c r="K24" s="114"/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2"/>
        <v>-</v>
      </c>
      <c r="R24" s="64"/>
      <c r="S24" s="41"/>
      <c r="T24" s="41"/>
      <c r="U24" s="46" t="e">
        <f t="shared" si="0"/>
        <v>#DIV/0!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>
        <f t="shared" si="4"/>
        <v>0</v>
      </c>
      <c r="G25" s="41" t="s">
        <v>89</v>
      </c>
      <c r="H25" s="40" t="s">
        <v>93</v>
      </c>
      <c r="I25" s="42">
        <f t="shared" si="3"/>
        <v>0</v>
      </c>
      <c r="J25" s="64"/>
      <c r="K25" s="114"/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2"/>
        <v>-</v>
      </c>
      <c r="R25" s="64"/>
      <c r="S25" s="41"/>
      <c r="T25" s="41"/>
      <c r="U25" s="46" t="e">
        <f t="shared" si="0"/>
        <v>#DIV/0!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>
        <f t="shared" si="4"/>
        <v>0</v>
      </c>
      <c r="G26" s="41" t="s">
        <v>89</v>
      </c>
      <c r="H26" s="40" t="s">
        <v>93</v>
      </c>
      <c r="I26" s="42">
        <f t="shared" si="3"/>
        <v>0</v>
      </c>
      <c r="J26" s="64"/>
      <c r="K26" s="114"/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/>
      <c r="T26" s="41"/>
      <c r="U26" s="46" t="e">
        <f t="shared" si="0"/>
        <v>#DIV/0!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>
        <f t="shared" si="4"/>
        <v>0</v>
      </c>
      <c r="G27" s="41" t="s">
        <v>89</v>
      </c>
      <c r="H27" s="40" t="s">
        <v>93</v>
      </c>
      <c r="I27" s="42">
        <f t="shared" si="3"/>
        <v>0</v>
      </c>
      <c r="J27" s="64"/>
      <c r="K27" s="114"/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/>
      <c r="T27" s="41"/>
      <c r="U27" s="46" t="e">
        <f t="shared" si="0"/>
        <v>#DIV/0!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>
        <f>IF(AND(E28&lt;&gt;"",E28&lt;&gt;"-"),1,0)</f>
        <v>0</v>
      </c>
      <c r="G28" s="41" t="s">
        <v>89</v>
      </c>
      <c r="H28" s="40" t="s">
        <v>93</v>
      </c>
      <c r="I28" s="42">
        <f t="shared" si="3"/>
        <v>0</v>
      </c>
      <c r="J28" s="64"/>
      <c r="K28" s="114"/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2"/>
        <v>-</v>
      </c>
      <c r="R28" s="64"/>
      <c r="S28" s="41"/>
      <c r="T28" s="41"/>
      <c r="U28" s="46" t="e">
        <f t="shared" si="0"/>
        <v>#DIV/0!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>
        <f t="shared" si="4"/>
        <v>0</v>
      </c>
      <c r="G29" s="41" t="s">
        <v>89</v>
      </c>
      <c r="H29" s="40" t="s">
        <v>93</v>
      </c>
      <c r="I29" s="42">
        <f t="shared" si="3"/>
        <v>0</v>
      </c>
      <c r="J29" s="64"/>
      <c r="K29" s="114" t="s">
        <v>89</v>
      </c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/>
      <c r="T29" s="41"/>
      <c r="U29" s="46" t="e">
        <f t="shared" si="0"/>
        <v>#DIV/0!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62">
        <f>'2'!A31</f>
        <v>39848</v>
      </c>
      <c r="B30" s="81">
        <f t="shared" si="1"/>
        <v>0</v>
      </c>
      <c r="C30" s="160" t="str">
        <f>'2'!C31</f>
        <v>USM</v>
      </c>
      <c r="D30" s="81"/>
      <c r="E30" s="99" t="s">
        <v>89</v>
      </c>
      <c r="F30" s="76">
        <f t="shared" si="4"/>
        <v>0</v>
      </c>
      <c r="G30" s="101" t="s">
        <v>89</v>
      </c>
      <c r="H30" s="101" t="s">
        <v>93</v>
      </c>
      <c r="I30" s="102">
        <f t="shared" si="3"/>
        <v>0</v>
      </c>
      <c r="J30" s="64"/>
      <c r="K30" s="163" t="s">
        <v>89</v>
      </c>
      <c r="L30" s="39"/>
      <c r="M30" s="101" t="s">
        <v>89</v>
      </c>
      <c r="N30" s="101" t="s">
        <v>89</v>
      </c>
      <c r="O30" s="64"/>
      <c r="P30" s="101" t="s">
        <v>89</v>
      </c>
      <c r="Q30" s="105" t="str">
        <f t="shared" si="2"/>
        <v>-</v>
      </c>
      <c r="R30" s="64"/>
      <c r="S30" s="101" t="s">
        <v>89</v>
      </c>
      <c r="T30" s="101" t="s">
        <v>89</v>
      </c>
      <c r="U30" s="105" t="str">
        <f t="shared" si="0"/>
        <v>-</v>
      </c>
      <c r="V30" s="39"/>
      <c r="W30" s="101" t="s">
        <v>89</v>
      </c>
      <c r="X30" s="101" t="s">
        <v>89</v>
      </c>
      <c r="Y30" s="39"/>
      <c r="Z30" s="101" t="s">
        <v>89</v>
      </c>
      <c r="AA30" s="101" t="s">
        <v>89</v>
      </c>
      <c r="AB30" s="64"/>
      <c r="AC30" s="101" t="s">
        <v>93</v>
      </c>
      <c r="AD30" s="101" t="s">
        <v>93</v>
      </c>
      <c r="AE30" s="101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0</v>
      </c>
      <c r="H32" s="68">
        <f>SUM(H7:H30)</f>
        <v>1</v>
      </c>
      <c r="I32" s="42">
        <f>SUM(I7:I30)</f>
        <v>1</v>
      </c>
      <c r="K32" s="117">
        <f>IF((SUM(K7:K30)=0),"-",SUM(K7:K30))</f>
        <v>1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/>
      <c r="T34" s="41"/>
      <c r="U34" s="46" t="e">
        <f t="shared" ref="U34:U40" si="9">IF((S34="-"),"-",IF((AND(S34=0,T34&gt;0)),"0.000",S34/T34))</f>
        <v>#DIV/0!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 t="s">
        <v>89</v>
      </c>
      <c r="H35" s="40" t="s">
        <v>93</v>
      </c>
      <c r="I35" s="42">
        <f t="shared" si="7"/>
        <v>0</v>
      </c>
      <c r="J35" s="64"/>
      <c r="K35" s="114" t="s">
        <v>89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0</v>
      </c>
      <c r="H44" s="121">
        <f>H32+H42</f>
        <v>1</v>
      </c>
      <c r="I44" s="121">
        <f>I32+I42</f>
        <v>1</v>
      </c>
      <c r="K44" s="122">
        <f>IF(K32="-",K42,IF(K42="-",K32,K32+K42))</f>
        <v>1</v>
      </c>
      <c r="M44" s="121">
        <f>M32+M42</f>
        <v>0</v>
      </c>
      <c r="N44" s="121">
        <f>N32+N42</f>
        <v>0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20:N30 N34:N40">
    <cfRule type="cellIs" dxfId="51" priority="0" stopIfTrue="1" operator="notEqual">
      <formula>"-"</formula>
    </cfRule>
  </conditionalFormatting>
  <conditionalFormatting sqref="N32 N42 N44">
    <cfRule type="cellIs" dxfId="50" priority="2" stopIfTrue="1" operator="notEqual">
      <formula>0</formula>
    </cfRule>
  </conditionalFormatting>
  <conditionalFormatting sqref="K33">
    <cfRule type="cellIs" dxfId="49" priority="3" stopIfTrue="1" operator="lessThan">
      <formula>0</formula>
    </cfRule>
  </conditionalFormatting>
  <conditionalFormatting sqref="N7:N19">
    <cfRule type="cellIs" dxfId="48" priority="1" stopIfTrue="1" operator="notEqual">
      <formula>"-"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30" zoomScaleNormal="130" zoomScalePageLayoutView="130" workbookViewId="0">
      <selection activeCell="G11" sqref="G11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6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Season'!A19," - ",'Regular Season'!C19)</f>
        <v>25 - Sara Hopkins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130</v>
      </c>
      <c r="F7" s="82">
        <f>IF(AND(E7&lt;&gt;"",E7&lt;&gt;"-"),1,0)</f>
        <v>1</v>
      </c>
      <c r="G7" s="41">
        <v>2</v>
      </c>
      <c r="H7" s="40" t="s">
        <v>93</v>
      </c>
      <c r="I7" s="42">
        <f>SUM(G7:H7)</f>
        <v>2</v>
      </c>
      <c r="K7" s="114">
        <v>3</v>
      </c>
      <c r="L7" s="39"/>
      <c r="M7" s="41" t="s">
        <v>89</v>
      </c>
      <c r="N7" s="41" t="s">
        <v>89</v>
      </c>
      <c r="P7" s="41">
        <v>5</v>
      </c>
      <c r="Q7" s="46">
        <f>IF(P7="-","-",IF(G7="-","0.000",G7/P7))</f>
        <v>0.4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130</v>
      </c>
      <c r="F8" s="76">
        <f>IF(AND(E8&lt;&gt;"",E8&lt;&gt;"-"),1,0)</f>
        <v>1</v>
      </c>
      <c r="G8" s="41"/>
      <c r="H8" s="40"/>
      <c r="I8" s="42">
        <f>SUM(G8:H8)</f>
        <v>0</v>
      </c>
      <c r="J8" s="64"/>
      <c r="K8" s="114">
        <v>-3</v>
      </c>
      <c r="L8" s="39"/>
      <c r="M8" s="41" t="s">
        <v>89</v>
      </c>
      <c r="N8" s="41" t="s">
        <v>89</v>
      </c>
      <c r="O8" s="64"/>
      <c r="P8" s="41">
        <v>1</v>
      </c>
      <c r="Q8" s="46">
        <f t="shared" ref="Q8:Q30" si="2">IF(P8="-","-",IF(G8="-","0.000",G8/P8))</f>
        <v>0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/>
      <c r="X8" s="41"/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130</v>
      </c>
      <c r="F9" s="76">
        <f>IF(AND(E9&lt;&gt;"",E9&lt;&gt;"-"),1,0)</f>
        <v>1</v>
      </c>
      <c r="G9" s="41"/>
      <c r="H9" s="40">
        <v>1</v>
      </c>
      <c r="I9" s="42">
        <f t="shared" ref="I9:I30" si="3">SUM(G9:H9)</f>
        <v>1</v>
      </c>
      <c r="J9" s="64"/>
      <c r="K9" s="114">
        <v>2</v>
      </c>
      <c r="L9" s="39"/>
      <c r="M9" s="41">
        <v>1</v>
      </c>
      <c r="N9" s="41">
        <v>2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/>
      <c r="X9" s="41"/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130</v>
      </c>
      <c r="F10" s="76">
        <f t="shared" ref="F10:F30" si="4">IF(AND(E10&lt;&gt;"",E10&lt;&gt;"-"),1,0)</f>
        <v>1</v>
      </c>
      <c r="G10" s="41"/>
      <c r="H10" s="40"/>
      <c r="I10" s="42">
        <f t="shared" si="3"/>
        <v>0</v>
      </c>
      <c r="J10" s="64"/>
      <c r="K10" s="114">
        <v>-1</v>
      </c>
      <c r="L10" s="39"/>
      <c r="M10" s="41">
        <v>1</v>
      </c>
      <c r="N10" s="41">
        <v>5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/>
      <c r="X10" s="41"/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>
        <f t="shared" si="4"/>
        <v>0</v>
      </c>
      <c r="G11" s="41"/>
      <c r="H11" s="40"/>
      <c r="I11" s="42">
        <f t="shared" si="3"/>
        <v>0</v>
      </c>
      <c r="J11" s="64"/>
      <c r="K11" s="114"/>
      <c r="L11" s="39"/>
      <c r="M11" s="41"/>
      <c r="N11" s="41"/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/>
      <c r="X11" s="41"/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/>
      <c r="H12" s="40"/>
      <c r="I12" s="42">
        <f t="shared" si="3"/>
        <v>0</v>
      </c>
      <c r="J12" s="64"/>
      <c r="K12" s="114"/>
      <c r="L12" s="39"/>
      <c r="M12" s="41"/>
      <c r="N12" s="41"/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/>
      <c r="X12" s="41"/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/>
      <c r="H13" s="40"/>
      <c r="I13" s="42">
        <f t="shared" si="3"/>
        <v>0</v>
      </c>
      <c r="J13" s="64"/>
      <c r="K13" s="114"/>
      <c r="L13" s="39"/>
      <c r="M13" s="41"/>
      <c r="N13" s="41"/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/>
      <c r="X13" s="41"/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>
        <f t="shared" si="4"/>
        <v>0</v>
      </c>
      <c r="G14" s="41"/>
      <c r="H14" s="40"/>
      <c r="I14" s="42">
        <f t="shared" si="3"/>
        <v>0</v>
      </c>
      <c r="J14" s="64"/>
      <c r="K14" s="114"/>
      <c r="L14" s="39"/>
      <c r="M14" s="41"/>
      <c r="N14" s="41"/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/>
      <c r="X14" s="41"/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>
        <f t="shared" si="4"/>
        <v>0</v>
      </c>
      <c r="G15" s="41"/>
      <c r="H15" s="40"/>
      <c r="I15" s="42">
        <f t="shared" si="3"/>
        <v>0</v>
      </c>
      <c r="J15" s="64"/>
      <c r="K15" s="114"/>
      <c r="L15" s="39"/>
      <c r="M15" s="41"/>
      <c r="N15" s="41"/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/>
      <c r="X15" s="41"/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>
        <f t="shared" si="4"/>
        <v>0</v>
      </c>
      <c r="G16" s="41"/>
      <c r="H16" s="40"/>
      <c r="I16" s="42">
        <f t="shared" si="3"/>
        <v>0</v>
      </c>
      <c r="J16" s="64"/>
      <c r="K16" s="114"/>
      <c r="L16" s="39"/>
      <c r="M16" s="41"/>
      <c r="N16" s="41"/>
      <c r="O16" s="64"/>
      <c r="P16" s="41" t="s">
        <v>89</v>
      </c>
      <c r="Q16" s="46" t="str">
        <f t="shared" si="2"/>
        <v>-</v>
      </c>
      <c r="R16" s="64"/>
      <c r="S16" s="41">
        <v>0</v>
      </c>
      <c r="T16" s="41"/>
      <c r="U16" s="46" t="e">
        <f t="shared" si="0"/>
        <v>#DIV/0!</v>
      </c>
      <c r="V16" s="39"/>
      <c r="W16" s="41"/>
      <c r="X16" s="41"/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>
        <f t="shared" si="4"/>
        <v>0</v>
      </c>
      <c r="G17" s="41"/>
      <c r="H17" s="40"/>
      <c r="I17" s="42">
        <f t="shared" si="3"/>
        <v>0</v>
      </c>
      <c r="J17" s="64"/>
      <c r="K17" s="114"/>
      <c r="L17" s="39"/>
      <c r="M17" s="41"/>
      <c r="N17" s="41"/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/>
      <c r="X17" s="41"/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>
        <f t="shared" si="4"/>
        <v>0</v>
      </c>
      <c r="G18" s="41"/>
      <c r="H18" s="40"/>
      <c r="I18" s="42">
        <f t="shared" si="3"/>
        <v>0</v>
      </c>
      <c r="J18" s="64"/>
      <c r="K18" s="114"/>
      <c r="L18" s="39"/>
      <c r="M18" s="41"/>
      <c r="N18" s="41"/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/>
      <c r="X18" s="41"/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>
        <f t="shared" si="4"/>
        <v>0</v>
      </c>
      <c r="G19" s="41"/>
      <c r="H19" s="40"/>
      <c r="I19" s="42">
        <f t="shared" si="3"/>
        <v>0</v>
      </c>
      <c r="J19" s="64"/>
      <c r="K19" s="114"/>
      <c r="L19" s="39"/>
      <c r="M19" s="41"/>
      <c r="N19" s="41"/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/>
      <c r="X19" s="41"/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>
        <f t="shared" si="4"/>
        <v>0</v>
      </c>
      <c r="G20" s="41"/>
      <c r="H20" s="40"/>
      <c r="I20" s="42">
        <f t="shared" si="3"/>
        <v>0</v>
      </c>
      <c r="J20" s="64"/>
      <c r="K20" s="114"/>
      <c r="L20" s="39"/>
      <c r="M20" s="41"/>
      <c r="N20" s="41"/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/>
      <c r="X20" s="41"/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>
        <f t="shared" si="4"/>
        <v>0</v>
      </c>
      <c r="G21" s="41"/>
      <c r="H21" s="40"/>
      <c r="I21" s="42">
        <f t="shared" si="3"/>
        <v>0</v>
      </c>
      <c r="J21" s="64"/>
      <c r="K21" s="114"/>
      <c r="L21" s="39"/>
      <c r="M21" s="41"/>
      <c r="N21" s="41"/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/>
      <c r="X21" s="41"/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>
        <f t="shared" si="4"/>
        <v>0</v>
      </c>
      <c r="G22" s="41"/>
      <c r="H22" s="40"/>
      <c r="I22" s="42">
        <f t="shared" si="3"/>
        <v>0</v>
      </c>
      <c r="J22" s="64"/>
      <c r="K22" s="114"/>
      <c r="L22" s="39"/>
      <c r="M22" s="41"/>
      <c r="N22" s="41"/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/>
      <c r="X22" s="41"/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>
        <f t="shared" si="4"/>
        <v>0</v>
      </c>
      <c r="G23" s="41"/>
      <c r="H23" s="40"/>
      <c r="I23" s="42">
        <f t="shared" si="3"/>
        <v>0</v>
      </c>
      <c r="J23" s="64"/>
      <c r="K23" s="114"/>
      <c r="L23" s="39"/>
      <c r="M23" s="41"/>
      <c r="N23" s="41"/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/>
      <c r="X23" s="41"/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>
        <f t="shared" si="4"/>
        <v>0</v>
      </c>
      <c r="G24" s="41"/>
      <c r="H24" s="40"/>
      <c r="I24" s="42">
        <f t="shared" si="3"/>
        <v>0</v>
      </c>
      <c r="J24" s="64"/>
      <c r="K24" s="114"/>
      <c r="L24" s="39"/>
      <c r="M24" s="41"/>
      <c r="N24" s="41"/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>
        <f t="shared" si="4"/>
        <v>0</v>
      </c>
      <c r="G25" s="41"/>
      <c r="H25" s="40"/>
      <c r="I25" s="42">
        <f t="shared" si="3"/>
        <v>0</v>
      </c>
      <c r="J25" s="64"/>
      <c r="K25" s="114"/>
      <c r="L25" s="39"/>
      <c r="M25" s="41"/>
      <c r="N25" s="41"/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>
        <f t="shared" si="4"/>
        <v>0</v>
      </c>
      <c r="G26" s="41"/>
      <c r="H26" s="40"/>
      <c r="I26" s="42">
        <f t="shared" si="3"/>
        <v>0</v>
      </c>
      <c r="J26" s="64"/>
      <c r="K26" s="114"/>
      <c r="L26" s="39"/>
      <c r="M26" s="41"/>
      <c r="N26" s="41"/>
      <c r="O26" s="64"/>
      <c r="P26" s="41" t="s">
        <v>89</v>
      </c>
      <c r="Q26" s="46" t="str">
        <f t="shared" si="2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>
        <f t="shared" si="4"/>
        <v>0</v>
      </c>
      <c r="G27" s="41"/>
      <c r="H27" s="40"/>
      <c r="I27" s="42">
        <f t="shared" si="3"/>
        <v>0</v>
      </c>
      <c r="J27" s="64"/>
      <c r="K27" s="114"/>
      <c r="L27" s="39"/>
      <c r="M27" s="41"/>
      <c r="N27" s="41"/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>
        <f>IF(AND(E28&lt;&gt;"",E28&lt;&gt;"-"),1,0)</f>
        <v>0</v>
      </c>
      <c r="G28" s="41"/>
      <c r="H28" s="40"/>
      <c r="I28" s="42">
        <f t="shared" si="3"/>
        <v>0</v>
      </c>
      <c r="J28" s="64"/>
      <c r="K28" s="114"/>
      <c r="L28" s="39"/>
      <c r="M28" s="41"/>
      <c r="N28" s="41"/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>
        <f t="shared" si="4"/>
        <v>0</v>
      </c>
      <c r="G29" s="41"/>
      <c r="H29" s="40"/>
      <c r="I29" s="42">
        <f t="shared" si="3"/>
        <v>0</v>
      </c>
      <c r="J29" s="64"/>
      <c r="K29" s="114"/>
      <c r="L29" s="39"/>
      <c r="M29" s="41"/>
      <c r="N29" s="41"/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/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/>
      <c r="F30" s="76">
        <f t="shared" si="4"/>
        <v>0</v>
      </c>
      <c r="G30" s="41"/>
      <c r="H30" s="40"/>
      <c r="I30" s="42">
        <f t="shared" si="3"/>
        <v>0</v>
      </c>
      <c r="J30" s="64"/>
      <c r="K30" s="114"/>
      <c r="L30" s="39"/>
      <c r="M30" s="41"/>
      <c r="N30" s="41"/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2</v>
      </c>
      <c r="H32" s="68">
        <f>SUM(H7:H30)</f>
        <v>1</v>
      </c>
      <c r="I32" s="42">
        <f>SUM(I7:I30)</f>
        <v>3</v>
      </c>
      <c r="K32" s="117">
        <f>IF((SUM(K7:K30)=0),"-",SUM(K7:K30))</f>
        <v>1</v>
      </c>
      <c r="L32" s="39"/>
      <c r="M32" s="118">
        <f>SUM(M7:M30)</f>
        <v>2</v>
      </c>
      <c r="N32" s="118">
        <f>SUM(N7:N30)</f>
        <v>7</v>
      </c>
      <c r="O32" s="64"/>
      <c r="P32" s="118">
        <f>SUM(P7:P30)</f>
        <v>6</v>
      </c>
      <c r="Q32" s="72">
        <f>IF(P32=0,"-",IF(AND(G32=0,P32&gt;0),"0.000",G32/P32))</f>
        <v>0.33333333333333331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 t="s">
        <v>16</v>
      </c>
      <c r="F34" s="76">
        <f t="shared" ref="F34:F40" si="6">IF(AND(E34&lt;&gt;"",E34&lt;&gt;"-"),1,0)</f>
        <v>1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 t="s">
        <v>16</v>
      </c>
      <c r="F35" s="76">
        <f t="shared" si="6"/>
        <v>1</v>
      </c>
      <c r="G35" s="41" t="s">
        <v>89</v>
      </c>
      <c r="H35" s="40" t="s">
        <v>93</v>
      </c>
      <c r="I35" s="42">
        <f t="shared" si="7"/>
        <v>0</v>
      </c>
      <c r="J35" s="64"/>
      <c r="K35" s="114"/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 t="s">
        <v>16</v>
      </c>
      <c r="F36" s="76">
        <f t="shared" si="6"/>
        <v>1</v>
      </c>
      <c r="G36" s="41" t="s">
        <v>89</v>
      </c>
      <c r="H36" s="40" t="s">
        <v>93</v>
      </c>
      <c r="I36" s="42">
        <f t="shared" si="7"/>
        <v>0</v>
      </c>
      <c r="J36" s="64"/>
      <c r="K36" s="114"/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3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7</v>
      </c>
      <c r="G44" s="121">
        <f>G32+G42</f>
        <v>2</v>
      </c>
      <c r="H44" s="121">
        <f>H32+H42</f>
        <v>1</v>
      </c>
      <c r="I44" s="121">
        <f>I32+I42</f>
        <v>3</v>
      </c>
      <c r="K44" s="122">
        <f>IF(K32="-",K42,IF(K42="-",K32,K32+K42))</f>
        <v>1</v>
      </c>
      <c r="M44" s="121">
        <f>M32+M42</f>
        <v>2</v>
      </c>
      <c r="N44" s="121">
        <f>N32+N42</f>
        <v>7</v>
      </c>
      <c r="P44" s="121">
        <f>P32+P42</f>
        <v>6</v>
      </c>
      <c r="Q44" s="123">
        <f>IF(P44=0,"-",IF(AND(G44=0,P44&gt;0),"0.000",G44/P44))</f>
        <v>0.33333333333333331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47" priority="0" stopIfTrue="1" operator="notEqual">
      <formula>"-"</formula>
    </cfRule>
  </conditionalFormatting>
  <conditionalFormatting sqref="N32 N42 N44">
    <cfRule type="cellIs" dxfId="46" priority="1" stopIfTrue="1" operator="notEqual">
      <formula>0</formula>
    </cfRule>
  </conditionalFormatting>
  <conditionalFormatting sqref="K33">
    <cfRule type="cellIs" dxfId="45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M10" sqref="M10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6.3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Season'!A20," - ",'Regular Season'!C20)</f>
        <v>27 - Cameron Nowicki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25</v>
      </c>
      <c r="F7" s="82">
        <f>IF(AND(E7&lt;&gt;"",E7&lt;&gt;"-"),1,0)</f>
        <v>1</v>
      </c>
      <c r="G7" s="41" t="s">
        <v>89</v>
      </c>
      <c r="H7" s="40" t="s">
        <v>93</v>
      </c>
      <c r="I7" s="42">
        <f>SUM(G7:H7)</f>
        <v>0</v>
      </c>
      <c r="K7" s="114">
        <v>2</v>
      </c>
      <c r="L7" s="39"/>
      <c r="M7" s="41" t="s">
        <v>89</v>
      </c>
      <c r="N7" s="41" t="s">
        <v>89</v>
      </c>
      <c r="P7" s="41">
        <v>1</v>
      </c>
      <c r="Q7" s="46" t="str">
        <f>IF(P7="-","-",IF(G7="-","0.000",G7/P7))</f>
        <v>0.000</v>
      </c>
      <c r="S7" s="41">
        <v>2</v>
      </c>
      <c r="T7" s="41">
        <v>2</v>
      </c>
      <c r="U7" s="46">
        <f t="shared" ref="U7:U30" si="0">IF((S7="-"),"-",IF((AND(S7=0,T7&gt;0)),"0.000",S7/T7))</f>
        <v>1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130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>
        <v>-3</v>
      </c>
      <c r="L8" s="39"/>
      <c r="M8" s="41" t="s">
        <v>89</v>
      </c>
      <c r="N8" s="41" t="s">
        <v>89</v>
      </c>
      <c r="O8" s="64"/>
      <c r="P8" s="41">
        <v>1</v>
      </c>
      <c r="Q8" s="46" t="str">
        <f t="shared" ref="Q8:Q30" si="2">IF(P8="-","-",IF(G8="-","0.000",G8/P8))</f>
        <v>0.000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130</v>
      </c>
      <c r="F9" s="76">
        <f>IF(AND(E9&lt;&gt;"",E9&lt;&gt;"-"),1,0)</f>
        <v>1</v>
      </c>
      <c r="G9" s="41" t="s">
        <v>89</v>
      </c>
      <c r="H9" s="40">
        <v>1</v>
      </c>
      <c r="I9" s="42">
        <f t="shared" ref="I9:I30" si="3">SUM(G9:H9)</f>
        <v>1</v>
      </c>
      <c r="J9" s="64"/>
      <c r="K9" s="114">
        <v>2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130</v>
      </c>
      <c r="F10" s="76">
        <f t="shared" ref="F10:F30" si="4">IF(AND(E10&lt;&gt;"",E10&lt;&gt;"-"),1,0)</f>
        <v>1</v>
      </c>
      <c r="G10" s="41" t="s">
        <v>89</v>
      </c>
      <c r="H10" s="40">
        <v>1</v>
      </c>
      <c r="I10" s="42">
        <f t="shared" si="3"/>
        <v>1</v>
      </c>
      <c r="J10" s="64"/>
      <c r="K10" s="114">
        <v>1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>
        <f t="shared" si="4"/>
        <v>0</v>
      </c>
      <c r="G11" s="41"/>
      <c r="H11" s="40"/>
      <c r="I11" s="42">
        <f t="shared" si="3"/>
        <v>0</v>
      </c>
      <c r="J11" s="64"/>
      <c r="K11" s="114"/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/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/>
      <c r="H12" s="40"/>
      <c r="I12" s="42">
        <f t="shared" si="3"/>
        <v>0</v>
      </c>
      <c r="J12" s="64"/>
      <c r="K12" s="114"/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/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/>
      <c r="H13" s="40"/>
      <c r="I13" s="42">
        <f t="shared" si="3"/>
        <v>0</v>
      </c>
      <c r="J13" s="64"/>
      <c r="K13" s="114"/>
      <c r="L13" s="39"/>
      <c r="M13" s="41"/>
      <c r="N13" s="41"/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/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>
        <f t="shared" si="4"/>
        <v>0</v>
      </c>
      <c r="G14" s="41"/>
      <c r="H14" s="40"/>
      <c r="I14" s="42">
        <f t="shared" si="3"/>
        <v>0</v>
      </c>
      <c r="J14" s="64"/>
      <c r="K14" s="114"/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/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>
        <f t="shared" si="4"/>
        <v>0</v>
      </c>
      <c r="G15" s="41"/>
      <c r="H15" s="40"/>
      <c r="I15" s="42">
        <f t="shared" si="3"/>
        <v>0</v>
      </c>
      <c r="J15" s="64"/>
      <c r="K15" s="114"/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/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>
        <f t="shared" si="4"/>
        <v>0</v>
      </c>
      <c r="G16" s="41"/>
      <c r="H16" s="40"/>
      <c r="I16" s="42">
        <f t="shared" si="3"/>
        <v>0</v>
      </c>
      <c r="J16" s="64"/>
      <c r="K16" s="114"/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/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>
        <f t="shared" si="4"/>
        <v>0</v>
      </c>
      <c r="G17" s="41"/>
      <c r="H17" s="40"/>
      <c r="I17" s="42">
        <f t="shared" si="3"/>
        <v>0</v>
      </c>
      <c r="J17" s="64"/>
      <c r="K17" s="114"/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/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>
        <f t="shared" si="4"/>
        <v>0</v>
      </c>
      <c r="G18" s="41"/>
      <c r="H18" s="40"/>
      <c r="I18" s="42">
        <f t="shared" si="3"/>
        <v>0</v>
      </c>
      <c r="J18" s="64"/>
      <c r="K18" s="114"/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/>
      <c r="T18" s="41"/>
      <c r="U18" s="46" t="e">
        <f t="shared" si="0"/>
        <v>#DIV/0!</v>
      </c>
      <c r="V18" s="39"/>
      <c r="W18" s="41"/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>
        <f t="shared" si="4"/>
        <v>0</v>
      </c>
      <c r="G19" s="41"/>
      <c r="H19" s="40"/>
      <c r="I19" s="42">
        <f t="shared" si="3"/>
        <v>0</v>
      </c>
      <c r="J19" s="64"/>
      <c r="K19" s="114"/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>
        <v>0</v>
      </c>
      <c r="T19" s="41"/>
      <c r="U19" s="46" t="e">
        <f t="shared" si="0"/>
        <v>#DIV/0!</v>
      </c>
      <c r="V19" s="39"/>
      <c r="W19" s="41"/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>
        <f t="shared" si="4"/>
        <v>0</v>
      </c>
      <c r="G20" s="41"/>
      <c r="H20" s="40"/>
      <c r="I20" s="42">
        <f t="shared" si="3"/>
        <v>0</v>
      </c>
      <c r="J20" s="64"/>
      <c r="K20" s="114"/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/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>
        <f t="shared" si="4"/>
        <v>0</v>
      </c>
      <c r="G21" s="41"/>
      <c r="H21" s="40"/>
      <c r="I21" s="42">
        <f t="shared" si="3"/>
        <v>0</v>
      </c>
      <c r="J21" s="64"/>
      <c r="K21" s="114"/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/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>
        <f t="shared" si="4"/>
        <v>0</v>
      </c>
      <c r="G22" s="41"/>
      <c r="H22" s="40"/>
      <c r="I22" s="42">
        <f t="shared" si="3"/>
        <v>0</v>
      </c>
      <c r="J22" s="64"/>
      <c r="K22" s="114"/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/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>
        <f t="shared" si="4"/>
        <v>0</v>
      </c>
      <c r="G23" s="41"/>
      <c r="H23" s="40"/>
      <c r="I23" s="42">
        <f t="shared" si="3"/>
        <v>0</v>
      </c>
      <c r="J23" s="64"/>
      <c r="K23" s="114"/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/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>
        <f t="shared" si="4"/>
        <v>0</v>
      </c>
      <c r="G24" s="41"/>
      <c r="H24" s="40"/>
      <c r="I24" s="42">
        <f t="shared" si="3"/>
        <v>0</v>
      </c>
      <c r="J24" s="64"/>
      <c r="K24" s="114"/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/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>
        <f t="shared" si="4"/>
        <v>0</v>
      </c>
      <c r="G25" s="41"/>
      <c r="H25" s="40"/>
      <c r="I25" s="42">
        <f t="shared" si="3"/>
        <v>0</v>
      </c>
      <c r="J25" s="64"/>
      <c r="K25" s="114"/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/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>
        <f t="shared" si="4"/>
        <v>0</v>
      </c>
      <c r="G26" s="41"/>
      <c r="H26" s="40"/>
      <c r="I26" s="42">
        <f t="shared" si="3"/>
        <v>0</v>
      </c>
      <c r="J26" s="64"/>
      <c r="K26" s="114"/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>
        <f t="shared" si="4"/>
        <v>0</v>
      </c>
      <c r="G27" s="41"/>
      <c r="H27" s="40"/>
      <c r="I27" s="42">
        <f t="shared" si="3"/>
        <v>0</v>
      </c>
      <c r="J27" s="64"/>
      <c r="K27" s="114"/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>
        <f>IF(AND(E28&lt;&gt;"",E28&lt;&gt;"-"),1,0)</f>
        <v>0</v>
      </c>
      <c r="G28" s="41"/>
      <c r="H28" s="40"/>
      <c r="I28" s="42">
        <f t="shared" si="3"/>
        <v>0</v>
      </c>
      <c r="J28" s="64"/>
      <c r="K28" s="114"/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>
        <f t="shared" si="4"/>
        <v>0</v>
      </c>
      <c r="G29" s="41"/>
      <c r="H29" s="40"/>
      <c r="I29" s="42">
        <f t="shared" si="3"/>
        <v>0</v>
      </c>
      <c r="J29" s="64"/>
      <c r="K29" s="114"/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/>
      <c r="F30" s="76">
        <f t="shared" si="4"/>
        <v>0</v>
      </c>
      <c r="G30" s="41" t="s">
        <v>89</v>
      </c>
      <c r="H30" s="40" t="s">
        <v>93</v>
      </c>
      <c r="I30" s="42">
        <f t="shared" si="3"/>
        <v>0</v>
      </c>
      <c r="J30" s="64"/>
      <c r="K30" s="114" t="s">
        <v>89</v>
      </c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0</v>
      </c>
      <c r="H32" s="68">
        <f>SUM(H7:H30)</f>
        <v>2</v>
      </c>
      <c r="I32" s="42">
        <f>SUM(I7:I30)</f>
        <v>2</v>
      </c>
      <c r="K32" s="117">
        <f>IF((SUM(K7:K30)=0),"-",SUM(K7:K30))</f>
        <v>2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2</v>
      </c>
      <c r="Q32" s="72" t="str">
        <f>IF(P32=0,"-",IF(AND(G32=0,P32&gt;0),"0.000",G32/P32))</f>
        <v>0.000</v>
      </c>
      <c r="R32" s="64"/>
      <c r="S32" s="118">
        <f>SUM(S7:S30)</f>
        <v>2</v>
      </c>
      <c r="T32" s="118">
        <f>SUM(T7:T30)</f>
        <v>2</v>
      </c>
      <c r="U32" s="72">
        <f>IF(S32=0,"-",S32/T32)</f>
        <v>1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 t="s">
        <v>89</v>
      </c>
      <c r="H35" s="40" t="s">
        <v>93</v>
      </c>
      <c r="I35" s="42">
        <f t="shared" si="7"/>
        <v>0</v>
      </c>
      <c r="J35" s="64"/>
      <c r="K35" s="114"/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 t="s">
        <v>89</v>
      </c>
      <c r="H36" s="40"/>
      <c r="I36" s="42">
        <f t="shared" si="7"/>
        <v>0</v>
      </c>
      <c r="J36" s="64"/>
      <c r="K36" s="114"/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0</v>
      </c>
      <c r="H44" s="121">
        <f>H32+H42</f>
        <v>2</v>
      </c>
      <c r="I44" s="121">
        <f>I32+I42</f>
        <v>2</v>
      </c>
      <c r="K44" s="122">
        <f>IF(K32="-",K42,IF(K42="-",K32,K32+K42))</f>
        <v>2</v>
      </c>
      <c r="M44" s="121">
        <f>M32+M42</f>
        <v>0</v>
      </c>
      <c r="N44" s="121">
        <f>N32+N42</f>
        <v>0</v>
      </c>
      <c r="P44" s="121">
        <f>P32+P42</f>
        <v>2</v>
      </c>
      <c r="Q44" s="123" t="str">
        <f>IF(P44=0,"-",IF(AND(G44=0,P44&gt;0),"0.000",G44/P44))</f>
        <v>0.000</v>
      </c>
      <c r="S44" s="121">
        <f>S32+S42</f>
        <v>2</v>
      </c>
      <c r="T44" s="121">
        <f>T32+T42</f>
        <v>2</v>
      </c>
      <c r="U44" s="123">
        <f>IF(S44=0,"-",S44/T44)</f>
        <v>1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44" priority="0" stopIfTrue="1" operator="notEqual">
      <formula>"-"</formula>
    </cfRule>
  </conditionalFormatting>
  <conditionalFormatting sqref="N32 N42 N44">
    <cfRule type="cellIs" dxfId="43" priority="1" stopIfTrue="1" operator="notEqual">
      <formula>0</formula>
    </cfRule>
  </conditionalFormatting>
  <conditionalFormatting sqref="K33">
    <cfRule type="cellIs" dxfId="42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E44"/>
  <sheetViews>
    <sheetView zoomScale="150" workbookViewId="0">
      <selection activeCell="C27" sqref="C27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1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</row>
    <row r="2" spans="1:31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Season'!A21," - ",'Regular Season'!C21)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1" ht="5" customHeight="1"/>
    <row r="4" spans="1:31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1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1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1" s="64" customFormat="1" ht="13" customHeight="1">
      <c r="A7" s="125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51" t="s">
        <v>14</v>
      </c>
      <c r="F7" s="82">
        <f>IF(AND(E7&lt;&gt;"",E7&lt;&gt;"-"),1,0)</f>
        <v>1</v>
      </c>
      <c r="G7" s="41" t="s">
        <v>89</v>
      </c>
      <c r="H7" s="40" t="s">
        <v>93</v>
      </c>
      <c r="I7" s="42">
        <f>SUM(G7:H7)</f>
        <v>0</v>
      </c>
      <c r="K7" s="114" t="s">
        <v>89</v>
      </c>
      <c r="L7" s="39"/>
      <c r="M7" s="41" t="s">
        <v>89</v>
      </c>
      <c r="N7" s="41" t="s">
        <v>89</v>
      </c>
      <c r="P7" s="41" t="s">
        <v>89</v>
      </c>
      <c r="Q7" s="46" t="str">
        <f>IF(P7="-","-",IF(G7="-","0.000",G7/P7))</f>
        <v>-</v>
      </c>
      <c r="S7" s="41">
        <v>5</v>
      </c>
      <c r="T7" s="41">
        <v>12</v>
      </c>
      <c r="U7" s="46">
        <f t="shared" ref="U7:U30" si="0">IF((S7="-"),"-",IF((AND(S7=0,T7&gt;0)),"0.000",S7/T7))</f>
        <v>0.41666666666666669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1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14</v>
      </c>
      <c r="F8" s="76">
        <f>IF(AND(E8&lt;&gt;"",E8&lt;&gt;"-"),1,0)</f>
        <v>1</v>
      </c>
      <c r="G8" s="41" t="s">
        <v>89</v>
      </c>
      <c r="H8" s="40">
        <v>1</v>
      </c>
      <c r="I8" s="42">
        <f>SUM(G8:H8)</f>
        <v>1</v>
      </c>
      <c r="J8" s="64"/>
      <c r="K8" s="114">
        <v>-2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>
        <v>6</v>
      </c>
      <c r="T8" s="41">
        <v>20</v>
      </c>
      <c r="U8" s="46">
        <f t="shared" si="0"/>
        <v>0.3</v>
      </c>
      <c r="V8" s="39"/>
      <c r="W8" s="41" t="s">
        <v>89</v>
      </c>
      <c r="X8" s="41">
        <v>1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1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14</v>
      </c>
      <c r="F9" s="76">
        <f>IF(AND(E9&lt;&gt;"",E9&lt;&gt;"-"),1,0)</f>
        <v>1</v>
      </c>
      <c r="G9" s="41">
        <v>1</v>
      </c>
      <c r="H9" s="40" t="s">
        <v>93</v>
      </c>
      <c r="I9" s="42">
        <f t="shared" ref="I9:I30" si="3">SUM(G9:H9)</f>
        <v>1</v>
      </c>
      <c r="J9" s="64"/>
      <c r="K9" s="114">
        <v>1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>
        <v>9</v>
      </c>
      <c r="T9" s="41">
        <v>18</v>
      </c>
      <c r="U9" s="46">
        <f t="shared" si="0"/>
        <v>0.5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>
        <v>1</v>
      </c>
    </row>
    <row r="10" spans="1:31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14</v>
      </c>
      <c r="F10" s="76">
        <f t="shared" ref="F10:F30" si="4">IF(AND(E10&lt;&gt;"",E10&lt;&gt;"-"),1,0)</f>
        <v>1</v>
      </c>
      <c r="G10" s="41" t="s">
        <v>89</v>
      </c>
      <c r="H10" s="40">
        <v>2</v>
      </c>
      <c r="I10" s="42">
        <f t="shared" si="3"/>
        <v>2</v>
      </c>
      <c r="J10" s="64"/>
      <c r="K10" s="114">
        <v>1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>
        <v>9</v>
      </c>
      <c r="T10" s="41">
        <v>17</v>
      </c>
      <c r="U10" s="46">
        <f t="shared" si="0"/>
        <v>0.52941176470588236</v>
      </c>
      <c r="V10" s="39"/>
      <c r="W10" s="41" t="s">
        <v>89</v>
      </c>
      <c r="X10" s="41">
        <v>1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1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 t="s">
        <v>14</v>
      </c>
      <c r="F11" s="76">
        <f t="shared" si="4"/>
        <v>1</v>
      </c>
      <c r="G11" s="41" t="s">
        <v>89</v>
      </c>
      <c r="H11" s="40" t="s">
        <v>93</v>
      </c>
      <c r="I11" s="42">
        <f t="shared" si="3"/>
        <v>0</v>
      </c>
      <c r="J11" s="64"/>
      <c r="K11" s="114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>
        <v>7</v>
      </c>
      <c r="T11" s="41">
        <v>22</v>
      </c>
      <c r="U11" s="46">
        <f t="shared" si="0"/>
        <v>0.31818181818181818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1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 t="s">
        <v>14</v>
      </c>
      <c r="F12" s="76">
        <f t="shared" si="4"/>
        <v>1</v>
      </c>
      <c r="G12" s="41">
        <v>1</v>
      </c>
      <c r="H12" s="40">
        <v>2</v>
      </c>
      <c r="I12" s="42">
        <f t="shared" si="3"/>
        <v>3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>
        <v>14</v>
      </c>
      <c r="T12" s="41">
        <v>15</v>
      </c>
      <c r="U12" s="46">
        <f t="shared" si="0"/>
        <v>0.93333333333333335</v>
      </c>
      <c r="V12" s="39"/>
      <c r="W12" s="41" t="s">
        <v>89</v>
      </c>
      <c r="X12" s="41">
        <v>1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1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 t="s">
        <v>14</v>
      </c>
      <c r="F13" s="76">
        <f t="shared" si="4"/>
        <v>1</v>
      </c>
      <c r="G13" s="41" t="s">
        <v>89</v>
      </c>
      <c r="H13" s="40">
        <v>1</v>
      </c>
      <c r="I13" s="42">
        <f t="shared" si="3"/>
        <v>1</v>
      </c>
      <c r="J13" s="64"/>
      <c r="K13" s="114">
        <v>-1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>
        <v>18</v>
      </c>
      <c r="T13" s="41">
        <v>39</v>
      </c>
      <c r="U13" s="46">
        <f t="shared" si="0"/>
        <v>0.46153846153846156</v>
      </c>
      <c r="V13" s="39"/>
      <c r="W13" s="41" t="s">
        <v>89</v>
      </c>
      <c r="X13" s="41">
        <v>1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1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 t="s">
        <v>14</v>
      </c>
      <c r="F14" s="76">
        <f t="shared" si="4"/>
        <v>1</v>
      </c>
      <c r="G14" s="41" t="s">
        <v>89</v>
      </c>
      <c r="H14" s="40">
        <v>1</v>
      </c>
      <c r="I14" s="42">
        <f t="shared" si="3"/>
        <v>1</v>
      </c>
      <c r="J14" s="64"/>
      <c r="K14" s="114">
        <v>1</v>
      </c>
      <c r="L14" s="39"/>
      <c r="M14" s="41">
        <v>2</v>
      </c>
      <c r="N14" s="41">
        <v>12</v>
      </c>
      <c r="O14" s="64"/>
      <c r="P14" s="41" t="s">
        <v>89</v>
      </c>
      <c r="Q14" s="46" t="str">
        <f t="shared" si="2"/>
        <v>-</v>
      </c>
      <c r="R14" s="64"/>
      <c r="S14" s="41">
        <v>9</v>
      </c>
      <c r="T14" s="41">
        <v>13</v>
      </c>
      <c r="U14" s="46">
        <f t="shared" si="0"/>
        <v>0.69230769230769229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1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 t="s">
        <v>14</v>
      </c>
      <c r="F15" s="76">
        <f t="shared" si="4"/>
        <v>1</v>
      </c>
      <c r="G15" s="41" t="s">
        <v>89</v>
      </c>
      <c r="H15" s="40" t="s">
        <v>93</v>
      </c>
      <c r="I15" s="42">
        <f t="shared" si="3"/>
        <v>0</v>
      </c>
      <c r="J15" s="64"/>
      <c r="K15" s="114" t="s">
        <v>89</v>
      </c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>
        <v>8</v>
      </c>
      <c r="T15" s="41">
        <v>15</v>
      </c>
      <c r="U15" s="46">
        <f t="shared" si="0"/>
        <v>0.53333333333333333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1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 t="s">
        <v>14</v>
      </c>
      <c r="F16" s="76">
        <f t="shared" si="4"/>
        <v>1</v>
      </c>
      <c r="G16" s="41" t="s">
        <v>89</v>
      </c>
      <c r="H16" s="40">
        <v>1</v>
      </c>
      <c r="I16" s="42">
        <f t="shared" si="3"/>
        <v>1</v>
      </c>
      <c r="J16" s="64"/>
      <c r="K16" s="114">
        <v>1</v>
      </c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>
        <v>11</v>
      </c>
      <c r="T16" s="41">
        <v>25</v>
      </c>
      <c r="U16" s="46">
        <f t="shared" si="0"/>
        <v>0.44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 t="s">
        <v>14</v>
      </c>
      <c r="F17" s="76">
        <f t="shared" si="4"/>
        <v>1</v>
      </c>
      <c r="G17" s="41" t="s">
        <v>89</v>
      </c>
      <c r="H17" s="40" t="s">
        <v>93</v>
      </c>
      <c r="I17" s="42">
        <f t="shared" si="3"/>
        <v>0</v>
      </c>
      <c r="J17" s="64"/>
      <c r="K17" s="114">
        <v>-1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>
        <v>3</v>
      </c>
      <c r="T17" s="41">
        <v>9</v>
      </c>
      <c r="U17" s="46">
        <f t="shared" si="0"/>
        <v>0.33333333333333331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 t="s">
        <v>14</v>
      </c>
      <c r="F18" s="76">
        <f t="shared" si="4"/>
        <v>1</v>
      </c>
      <c r="G18" s="41" t="s">
        <v>89</v>
      </c>
      <c r="H18" s="40" t="s">
        <v>93</v>
      </c>
      <c r="I18" s="42">
        <f t="shared" si="3"/>
        <v>0</v>
      </c>
      <c r="J18" s="64"/>
      <c r="K18" s="114" t="s">
        <v>89</v>
      </c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>
        <v>5</v>
      </c>
      <c r="T18" s="41">
        <v>12</v>
      </c>
      <c r="U18" s="46">
        <f t="shared" si="0"/>
        <v>0.41666666666666669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 t="s">
        <v>14</v>
      </c>
      <c r="F19" s="76">
        <f t="shared" si="4"/>
        <v>1</v>
      </c>
      <c r="G19" s="41">
        <v>1</v>
      </c>
      <c r="H19" s="40" t="s">
        <v>93</v>
      </c>
      <c r="I19" s="42">
        <f t="shared" si="3"/>
        <v>1</v>
      </c>
      <c r="J19" s="64"/>
      <c r="K19" s="114">
        <v>-1</v>
      </c>
      <c r="L19" s="39"/>
      <c r="M19" s="41">
        <v>1</v>
      </c>
      <c r="N19" s="41">
        <v>2</v>
      </c>
      <c r="O19" s="64"/>
      <c r="P19" s="41" t="s">
        <v>89</v>
      </c>
      <c r="Q19" s="46" t="str">
        <f t="shared" si="2"/>
        <v>-</v>
      </c>
      <c r="R19" s="64"/>
      <c r="S19" s="41">
        <v>8</v>
      </c>
      <c r="T19" s="41">
        <v>14</v>
      </c>
      <c r="U19" s="46">
        <f t="shared" si="0"/>
        <v>0.5714285714285714</v>
      </c>
      <c r="V19" s="39"/>
      <c r="W19" s="41">
        <v>1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 t="s">
        <v>14</v>
      </c>
      <c r="F20" s="76">
        <f t="shared" si="4"/>
        <v>1</v>
      </c>
      <c r="G20" s="41" t="s">
        <v>89</v>
      </c>
      <c r="H20" s="40">
        <v>2</v>
      </c>
      <c r="I20" s="42">
        <f t="shared" si="3"/>
        <v>2</v>
      </c>
      <c r="J20" s="64"/>
      <c r="K20" s="114" t="s">
        <v>89</v>
      </c>
      <c r="L20" s="39"/>
      <c r="M20" s="41">
        <v>1</v>
      </c>
      <c r="N20" s="41">
        <v>2</v>
      </c>
      <c r="O20" s="64"/>
      <c r="P20" s="41" t="s">
        <v>89</v>
      </c>
      <c r="Q20" s="46" t="str">
        <f t="shared" si="2"/>
        <v>-</v>
      </c>
      <c r="R20" s="64"/>
      <c r="S20" s="41">
        <v>20</v>
      </c>
      <c r="T20" s="41">
        <v>28</v>
      </c>
      <c r="U20" s="46">
        <f t="shared" si="0"/>
        <v>0.7142857142857143</v>
      </c>
      <c r="V20" s="39"/>
      <c r="W20" s="41" t="s">
        <v>89</v>
      </c>
      <c r="X20" s="41">
        <v>1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 t="s">
        <v>14</v>
      </c>
      <c r="F21" s="76">
        <f t="shared" si="4"/>
        <v>1</v>
      </c>
      <c r="G21" s="41" t="s">
        <v>89</v>
      </c>
      <c r="H21" s="40" t="s">
        <v>93</v>
      </c>
      <c r="I21" s="42">
        <f t="shared" si="3"/>
        <v>0</v>
      </c>
      <c r="J21" s="64"/>
      <c r="K21" s="114" t="s">
        <v>89</v>
      </c>
      <c r="L21" s="39"/>
      <c r="M21" s="41">
        <v>1</v>
      </c>
      <c r="N21" s="41">
        <v>2</v>
      </c>
      <c r="O21" s="64"/>
      <c r="P21" s="41" t="s">
        <v>89</v>
      </c>
      <c r="Q21" s="46" t="str">
        <f t="shared" si="2"/>
        <v>-</v>
      </c>
      <c r="R21" s="64"/>
      <c r="S21" s="41">
        <v>9</v>
      </c>
      <c r="T21" s="41">
        <v>20</v>
      </c>
      <c r="U21" s="46">
        <f t="shared" si="0"/>
        <v>0.45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 t="s">
        <v>14</v>
      </c>
      <c r="F22" s="76">
        <f t="shared" si="4"/>
        <v>1</v>
      </c>
      <c r="G22" s="41" t="s">
        <v>89</v>
      </c>
      <c r="H22" s="40" t="s">
        <v>93</v>
      </c>
      <c r="I22" s="42">
        <f t="shared" si="3"/>
        <v>0</v>
      </c>
      <c r="J22" s="64"/>
      <c r="K22" s="114">
        <v>-1</v>
      </c>
      <c r="L22" s="39"/>
      <c r="M22" s="41">
        <v>1</v>
      </c>
      <c r="N22" s="41">
        <v>2</v>
      </c>
      <c r="O22" s="64"/>
      <c r="P22" s="41" t="s">
        <v>89</v>
      </c>
      <c r="Q22" s="46" t="str">
        <f t="shared" si="2"/>
        <v>-</v>
      </c>
      <c r="R22" s="64"/>
      <c r="S22" s="41">
        <v>11</v>
      </c>
      <c r="T22" s="41">
        <v>15</v>
      </c>
      <c r="U22" s="46">
        <f t="shared" si="0"/>
        <v>0.73333333333333328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 t="s">
        <v>14</v>
      </c>
      <c r="F23" s="76">
        <f t="shared" si="4"/>
        <v>1</v>
      </c>
      <c r="G23" s="41" t="s">
        <v>89</v>
      </c>
      <c r="H23" s="40" t="s">
        <v>93</v>
      </c>
      <c r="I23" s="42">
        <f t="shared" si="3"/>
        <v>0</v>
      </c>
      <c r="J23" s="64"/>
      <c r="K23" s="114" t="s">
        <v>89</v>
      </c>
      <c r="L23" s="39"/>
      <c r="M23" s="41">
        <v>2</v>
      </c>
      <c r="N23" s="41">
        <v>4</v>
      </c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 t="s">
        <v>14</v>
      </c>
      <c r="F24" s="76">
        <f t="shared" si="4"/>
        <v>1</v>
      </c>
      <c r="G24" s="41">
        <v>1</v>
      </c>
      <c r="H24" s="40" t="s">
        <v>93</v>
      </c>
      <c r="I24" s="42">
        <f t="shared" si="3"/>
        <v>1</v>
      </c>
      <c r="J24" s="64"/>
      <c r="K24" s="114">
        <v>-1</v>
      </c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2"/>
        <v>-</v>
      </c>
      <c r="R24" s="64"/>
      <c r="S24" s="41">
        <v>16</v>
      </c>
      <c r="T24" s="41">
        <v>26</v>
      </c>
      <c r="U24" s="46">
        <f t="shared" si="0"/>
        <v>0.61538461538461542</v>
      </c>
      <c r="V24" s="39"/>
      <c r="W24" s="41">
        <v>1</v>
      </c>
      <c r="X24" s="41" t="s">
        <v>89</v>
      </c>
      <c r="Y24" s="39"/>
      <c r="Z24" s="41" t="s">
        <v>89</v>
      </c>
      <c r="AA24" s="41" t="s">
        <v>89</v>
      </c>
      <c r="AB24" s="64"/>
      <c r="AC24" s="47">
        <v>1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 t="s">
        <v>14</v>
      </c>
      <c r="F25" s="76">
        <f t="shared" si="4"/>
        <v>1</v>
      </c>
      <c r="G25" s="41" t="s">
        <v>89</v>
      </c>
      <c r="H25" s="40">
        <v>2</v>
      </c>
      <c r="I25" s="42">
        <f t="shared" si="3"/>
        <v>2</v>
      </c>
      <c r="J25" s="64"/>
      <c r="K25" s="114">
        <v>-1</v>
      </c>
      <c r="L25" s="39"/>
      <c r="M25" s="41">
        <v>1</v>
      </c>
      <c r="N25" s="41">
        <v>2</v>
      </c>
      <c r="O25" s="64"/>
      <c r="P25" s="41" t="s">
        <v>89</v>
      </c>
      <c r="Q25" s="46" t="str">
        <f t="shared" si="2"/>
        <v>-</v>
      </c>
      <c r="R25" s="64"/>
      <c r="S25" s="41">
        <v>8</v>
      </c>
      <c r="T25" s="41">
        <v>24</v>
      </c>
      <c r="U25" s="46">
        <f t="shared" si="0"/>
        <v>0.33333333333333331</v>
      </c>
      <c r="V25" s="39"/>
      <c r="W25" s="41" t="s">
        <v>89</v>
      </c>
      <c r="X25" s="41">
        <v>1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 t="s">
        <v>14</v>
      </c>
      <c r="F26" s="76">
        <f t="shared" si="4"/>
        <v>1</v>
      </c>
      <c r="G26" s="41" t="s">
        <v>89</v>
      </c>
      <c r="H26" s="40" t="s">
        <v>93</v>
      </c>
      <c r="I26" s="42">
        <f t="shared" si="3"/>
        <v>0</v>
      </c>
      <c r="J26" s="64"/>
      <c r="K26" s="114">
        <v>-1</v>
      </c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>
        <v>12</v>
      </c>
      <c r="T26" s="41">
        <v>18</v>
      </c>
      <c r="U26" s="46">
        <f t="shared" si="0"/>
        <v>0.66666666666666663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 t="s">
        <v>14</v>
      </c>
      <c r="F27" s="76">
        <f t="shared" si="4"/>
        <v>1</v>
      </c>
      <c r="G27" s="41" t="s">
        <v>89</v>
      </c>
      <c r="H27" s="40">
        <v>1</v>
      </c>
      <c r="I27" s="42">
        <f t="shared" si="3"/>
        <v>1</v>
      </c>
      <c r="J27" s="64"/>
      <c r="K27" s="114">
        <v>-3</v>
      </c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>
        <v>16</v>
      </c>
      <c r="T27" s="41">
        <v>22</v>
      </c>
      <c r="U27" s="46">
        <f t="shared" si="0"/>
        <v>0.72727272727272729</v>
      </c>
      <c r="V27" s="39"/>
      <c r="W27" s="41" t="s">
        <v>89</v>
      </c>
      <c r="X27" s="41">
        <v>1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62">
        <f>'2'!A28</f>
        <v>39841</v>
      </c>
      <c r="B28" s="81">
        <f t="shared" si="1"/>
        <v>0</v>
      </c>
      <c r="C28" s="160" t="str">
        <f>'2'!C28</f>
        <v>Brookfield Coop</v>
      </c>
      <c r="D28" s="81"/>
      <c r="E28" s="99" t="s">
        <v>89</v>
      </c>
      <c r="F28" s="76">
        <f>IF(AND(E28&lt;&gt;"",E28&lt;&gt;"-"),1,0)</f>
        <v>0</v>
      </c>
      <c r="G28" s="101" t="s">
        <v>89</v>
      </c>
      <c r="H28" s="101" t="s">
        <v>93</v>
      </c>
      <c r="I28" s="102">
        <f t="shared" si="3"/>
        <v>0</v>
      </c>
      <c r="J28" s="64"/>
      <c r="K28" s="163" t="s">
        <v>89</v>
      </c>
      <c r="L28" s="39"/>
      <c r="M28" s="101" t="s">
        <v>89</v>
      </c>
      <c r="N28" s="101" t="s">
        <v>89</v>
      </c>
      <c r="O28" s="64"/>
      <c r="P28" s="101" t="s">
        <v>89</v>
      </c>
      <c r="Q28" s="105" t="str">
        <f t="shared" si="2"/>
        <v>-</v>
      </c>
      <c r="R28" s="64"/>
      <c r="S28" s="101" t="s">
        <v>89</v>
      </c>
      <c r="T28" s="101" t="s">
        <v>89</v>
      </c>
      <c r="U28" s="105" t="str">
        <f t="shared" si="0"/>
        <v>-</v>
      </c>
      <c r="V28" s="39"/>
      <c r="W28" s="101" t="s">
        <v>89</v>
      </c>
      <c r="X28" s="101" t="s">
        <v>89</v>
      </c>
      <c r="Y28" s="39"/>
      <c r="Z28" s="101" t="s">
        <v>89</v>
      </c>
      <c r="AA28" s="101" t="s">
        <v>89</v>
      </c>
      <c r="AB28" s="64"/>
      <c r="AC28" s="101" t="s">
        <v>93</v>
      </c>
      <c r="AD28" s="101" t="s">
        <v>93</v>
      </c>
      <c r="AE28" s="101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 t="s">
        <v>14</v>
      </c>
      <c r="F29" s="76">
        <f t="shared" si="4"/>
        <v>1</v>
      </c>
      <c r="G29" s="41" t="s">
        <v>89</v>
      </c>
      <c r="H29" s="40">
        <v>1</v>
      </c>
      <c r="I29" s="42">
        <f t="shared" si="3"/>
        <v>1</v>
      </c>
      <c r="J29" s="64"/>
      <c r="K29" s="114">
        <v>2</v>
      </c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>
        <v>9</v>
      </c>
      <c r="T29" s="41">
        <v>15</v>
      </c>
      <c r="U29" s="46">
        <f t="shared" si="0"/>
        <v>0.6</v>
      </c>
      <c r="V29" s="39"/>
      <c r="W29" s="41" t="s">
        <v>89</v>
      </c>
      <c r="X29" s="41">
        <v>1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 t="s">
        <v>14</v>
      </c>
      <c r="F30" s="76">
        <f t="shared" si="4"/>
        <v>1</v>
      </c>
      <c r="G30" s="41" t="s">
        <v>89</v>
      </c>
      <c r="H30" s="40" t="s">
        <v>93</v>
      </c>
      <c r="I30" s="42">
        <f t="shared" si="3"/>
        <v>0</v>
      </c>
      <c r="J30" s="64"/>
      <c r="K30" s="114" t="s">
        <v>89</v>
      </c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>
        <v>10</v>
      </c>
      <c r="T30" s="41">
        <v>20</v>
      </c>
      <c r="U30" s="46">
        <f t="shared" si="0"/>
        <v>0.5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23</v>
      </c>
      <c r="F32" s="29"/>
      <c r="G32" s="68">
        <f>SUM(G7:G30)</f>
        <v>4</v>
      </c>
      <c r="H32" s="68">
        <f>SUM(H7:H30)</f>
        <v>14</v>
      </c>
      <c r="I32" s="42">
        <f>SUM(I7:I30)</f>
        <v>18</v>
      </c>
      <c r="K32" s="117">
        <f>IF((SUM(K7:K30)=0),"-",SUM(K7:K30))</f>
        <v>-6</v>
      </c>
      <c r="L32" s="39"/>
      <c r="M32" s="118">
        <f>SUM(M7:M30)</f>
        <v>9</v>
      </c>
      <c r="N32" s="118">
        <f>SUM(N7:N30)</f>
        <v>26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223</v>
      </c>
      <c r="T32" s="118">
        <f>SUM(T7:T30)</f>
        <v>419</v>
      </c>
      <c r="U32" s="72">
        <f>IF(S32=0,"-",S32/T32)</f>
        <v>0.53221957040572787</v>
      </c>
      <c r="V32" s="39"/>
      <c r="W32" s="118">
        <f>SUM(W7:W30)</f>
        <v>2</v>
      </c>
      <c r="X32" s="118">
        <f>SUM(X7:X30)</f>
        <v>8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1</v>
      </c>
      <c r="AD32" s="119">
        <f>SUM(AD7:AD30)</f>
        <v>0</v>
      </c>
      <c r="AE32" s="119">
        <f>SUM(AE7:AE30)</f>
        <v>1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 t="s">
        <v>14</v>
      </c>
      <c r="F34" s="76">
        <f t="shared" ref="F34:F40" si="6">IF(AND(E34&lt;&gt;"",E34&lt;&gt;"-"),1,0)</f>
        <v>1</v>
      </c>
      <c r="G34" s="41">
        <v>3</v>
      </c>
      <c r="H34" s="40">
        <v>1</v>
      </c>
      <c r="I34" s="42">
        <f t="shared" ref="I34:I40" si="7">SUM(G34:H34)</f>
        <v>4</v>
      </c>
      <c r="J34" s="64"/>
      <c r="K34" s="114">
        <v>1</v>
      </c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>
        <v>13</v>
      </c>
      <c r="T34" s="41">
        <v>17</v>
      </c>
      <c r="U34" s="46">
        <f t="shared" ref="U34:U40" si="9">IF((S34="-"),"-",IF((AND(S34=0,T34&gt;0)),"0.000",S34/T34))</f>
        <v>0.76470588235294112</v>
      </c>
      <c r="V34" s="39"/>
      <c r="W34" s="41">
        <v>2</v>
      </c>
      <c r="X34" s="41">
        <v>1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 t="s">
        <v>14</v>
      </c>
      <c r="F35" s="76">
        <f t="shared" si="6"/>
        <v>1</v>
      </c>
      <c r="G35" s="41">
        <v>1</v>
      </c>
      <c r="H35" s="40" t="s">
        <v>93</v>
      </c>
      <c r="I35" s="42">
        <f t="shared" si="7"/>
        <v>1</v>
      </c>
      <c r="J35" s="64"/>
      <c r="K35" s="114" t="s">
        <v>89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>
        <v>8</v>
      </c>
      <c r="T35" s="41">
        <v>20</v>
      </c>
      <c r="U35" s="46">
        <f t="shared" si="9"/>
        <v>0.4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 t="s">
        <v>14</v>
      </c>
      <c r="F36" s="76">
        <f t="shared" si="6"/>
        <v>1</v>
      </c>
      <c r="G36" s="41">
        <v>1</v>
      </c>
      <c r="H36" s="40" t="s">
        <v>93</v>
      </c>
      <c r="I36" s="42">
        <f t="shared" si="7"/>
        <v>1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>
        <v>17</v>
      </c>
      <c r="T36" s="41">
        <v>27</v>
      </c>
      <c r="U36" s="46">
        <f t="shared" si="9"/>
        <v>0.62962962962962965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3</v>
      </c>
      <c r="F42" s="29"/>
      <c r="G42" s="118">
        <f>SUM(G34:G40)</f>
        <v>5</v>
      </c>
      <c r="H42" s="67">
        <f>SUM(H34:H40)</f>
        <v>1</v>
      </c>
      <c r="I42" s="42">
        <f>SUM(I34:I40)</f>
        <v>6</v>
      </c>
      <c r="K42" s="120">
        <f>IF((SUM(K34:K40)=0),"-",SUM(K34:K40))</f>
        <v>1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38</v>
      </c>
      <c r="T42" s="118">
        <f>SUM(T34:T40)</f>
        <v>64</v>
      </c>
      <c r="U42" s="72">
        <f>IF(S42=0,"-",S42/T42)</f>
        <v>0.59375</v>
      </c>
      <c r="V42" s="29"/>
      <c r="W42" s="67">
        <f>SUM(W34:W40)</f>
        <v>2</v>
      </c>
      <c r="X42" s="67">
        <f>SUM(X34:X40)</f>
        <v>1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26</v>
      </c>
      <c r="G44" s="121">
        <f>G32+G42</f>
        <v>9</v>
      </c>
      <c r="H44" s="121">
        <f>H32+H42</f>
        <v>15</v>
      </c>
      <c r="I44" s="121">
        <f>I32+I42</f>
        <v>24</v>
      </c>
      <c r="K44" s="122">
        <f>IF(K32="-",K42,IF(K42="-",K32,K32+K42))</f>
        <v>-5</v>
      </c>
      <c r="M44" s="121">
        <f>M32+M42</f>
        <v>9</v>
      </c>
      <c r="N44" s="121">
        <f>N32+N42</f>
        <v>26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261</v>
      </c>
      <c r="T44" s="121">
        <f>T32+T42</f>
        <v>483</v>
      </c>
      <c r="U44" s="123">
        <f>IF(S44=0,"-",S44/T44)</f>
        <v>0.54037267080745344</v>
      </c>
      <c r="W44" s="121">
        <f>W32+W42</f>
        <v>4</v>
      </c>
      <c r="X44" s="121">
        <f>X32+X42</f>
        <v>9</v>
      </c>
      <c r="Z44" s="121">
        <f>Z32+Z42</f>
        <v>0</v>
      </c>
      <c r="AA44" s="121">
        <f>AA32+AA42</f>
        <v>0</v>
      </c>
      <c r="AC44" s="121">
        <f>AC32+AC42</f>
        <v>1</v>
      </c>
      <c r="AD44" s="121">
        <f>AD32+AD42</f>
        <v>0</v>
      </c>
      <c r="AE44" s="121">
        <f>AE32+AE42</f>
        <v>1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41" priority="0" stopIfTrue="1" operator="notEqual">
      <formula>"-"</formula>
    </cfRule>
  </conditionalFormatting>
  <conditionalFormatting sqref="N32 N42 N44">
    <cfRule type="cellIs" dxfId="40" priority="1" stopIfTrue="1" operator="notEqual">
      <formula>0</formula>
    </cfRule>
  </conditionalFormatting>
  <conditionalFormatting sqref="K33">
    <cfRule type="cellIs" dxfId="39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P56"/>
  <sheetViews>
    <sheetView zoomScale="150" workbookViewId="0">
      <selection activeCell="G17" sqref="G17"/>
    </sheetView>
  </sheetViews>
  <sheetFormatPr baseColWidth="10" defaultColWidth="11.5" defaultRowHeight="13"/>
  <cols>
    <col min="1" max="1" width="4.33203125" customWidth="1"/>
    <col min="2" max="2" width="0.6640625" customWidth="1"/>
    <col min="3" max="3" width="19.5" customWidth="1"/>
    <col min="4" max="4" width="0.6640625" customWidth="1"/>
    <col min="5" max="5" width="3.83203125" style="3" customWidth="1"/>
    <col min="6" max="6" width="0.6640625" customWidth="1"/>
    <col min="7" max="7" width="3.83203125" style="3" customWidth="1"/>
    <col min="8" max="8" width="0.6640625" customWidth="1"/>
    <col min="9" max="9" width="3.83203125" customWidth="1"/>
    <col min="10" max="10" width="0.83203125" customWidth="1"/>
    <col min="11" max="12" width="4.33203125" customWidth="1"/>
    <col min="13" max="13" width="5.83203125" customWidth="1"/>
    <col min="14" max="14" width="0.83203125" customWidth="1"/>
    <col min="15" max="15" width="4" customWidth="1"/>
    <col min="16" max="16" width="0.6640625" customWidth="1"/>
    <col min="17" max="17" width="0.83203125" customWidth="1"/>
    <col min="18" max="19" width="4.33203125" customWidth="1"/>
    <col min="20" max="20" width="0.83203125" customWidth="1"/>
    <col min="21" max="21" width="4.33203125" customWidth="1"/>
    <col min="22" max="22" width="5.83203125" customWidth="1"/>
    <col min="23" max="23" width="0.83203125" customWidth="1"/>
    <col min="24" max="24" width="4.83203125" customWidth="1"/>
    <col min="25" max="26" width="5.83203125" customWidth="1"/>
    <col min="27" max="27" width="0.83203125" customWidth="1"/>
    <col min="28" max="29" width="4.33203125" customWidth="1"/>
    <col min="30" max="30" width="0.83203125" customWidth="1"/>
    <col min="31" max="32" width="4.33203125" customWidth="1"/>
    <col min="33" max="33" width="0.83203125" customWidth="1"/>
    <col min="34" max="35" width="4.33203125" customWidth="1"/>
    <col min="36" max="36" width="3.33203125" customWidth="1"/>
  </cols>
  <sheetData>
    <row r="1" spans="1:38" s="1" customFormat="1" ht="53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N1" s="13"/>
      <c r="P1" s="13"/>
      <c r="Q1" s="13"/>
      <c r="R1" s="199" t="s">
        <v>112</v>
      </c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3"/>
      <c r="AL1" s="13"/>
    </row>
    <row r="2" spans="1:38" ht="15" customHeight="1">
      <c r="E2"/>
      <c r="G2"/>
      <c r="J2" s="9"/>
      <c r="AG2" s="15"/>
      <c r="AH2" s="15"/>
      <c r="AI2" s="15"/>
      <c r="AJ2" s="15"/>
    </row>
    <row r="3" spans="1:38" s="29" customFormat="1" ht="13" customHeight="1">
      <c r="E3" s="30"/>
      <c r="G3" s="30"/>
      <c r="R3" s="188" t="s">
        <v>54</v>
      </c>
      <c r="S3" s="252"/>
      <c r="U3" s="188" t="s">
        <v>72</v>
      </c>
      <c r="V3" s="252"/>
      <c r="X3" s="188" t="s">
        <v>86</v>
      </c>
      <c r="Y3" s="253"/>
      <c r="Z3" s="252"/>
      <c r="AB3" s="188" t="s">
        <v>71</v>
      </c>
      <c r="AC3" s="252"/>
      <c r="AE3" s="188" t="s">
        <v>41</v>
      </c>
      <c r="AF3" s="252"/>
      <c r="AH3" s="188" t="s">
        <v>39</v>
      </c>
      <c r="AI3" s="253"/>
      <c r="AJ3" s="252"/>
    </row>
    <row r="4" spans="1:38" s="33" customFormat="1" ht="13" customHeight="1">
      <c r="A4" s="31" t="s">
        <v>3</v>
      </c>
      <c r="B4" s="29"/>
      <c r="C4" s="32" t="s">
        <v>58</v>
      </c>
      <c r="D4" s="29"/>
      <c r="E4" s="31" t="s">
        <v>51</v>
      </c>
      <c r="F4" s="29"/>
      <c r="G4" s="31" t="s">
        <v>85</v>
      </c>
      <c r="H4" s="29"/>
      <c r="I4" s="31" t="s">
        <v>61</v>
      </c>
      <c r="K4" s="31" t="s">
        <v>59</v>
      </c>
      <c r="L4" s="31" t="s">
        <v>38</v>
      </c>
      <c r="M4" s="31" t="s">
        <v>52</v>
      </c>
      <c r="N4" s="29"/>
      <c r="O4" s="210" t="s">
        <v>64</v>
      </c>
      <c r="P4" s="211"/>
      <c r="Q4" s="29"/>
      <c r="R4" s="31" t="s">
        <v>48</v>
      </c>
      <c r="S4" s="31" t="s">
        <v>50</v>
      </c>
      <c r="T4" s="29"/>
      <c r="U4" s="31" t="s">
        <v>66</v>
      </c>
      <c r="V4" s="31" t="s">
        <v>73</v>
      </c>
      <c r="W4" s="29"/>
      <c r="X4" s="31" t="s">
        <v>87</v>
      </c>
      <c r="Y4" s="31" t="s">
        <v>88</v>
      </c>
      <c r="Z4" s="31" t="s">
        <v>73</v>
      </c>
      <c r="AA4" s="29"/>
      <c r="AB4" s="31" t="s">
        <v>67</v>
      </c>
      <c r="AC4" s="31" t="s">
        <v>68</v>
      </c>
      <c r="AE4" s="31" t="s">
        <v>69</v>
      </c>
      <c r="AF4" s="31" t="s">
        <v>70</v>
      </c>
      <c r="AH4" s="31" t="s">
        <v>44</v>
      </c>
      <c r="AI4" s="31" t="s">
        <v>45</v>
      </c>
      <c r="AJ4" s="31" t="s">
        <v>42</v>
      </c>
    </row>
    <row r="5" spans="1:38" s="33" customFormat="1" ht="6" customHeight="1">
      <c r="B5" s="29"/>
      <c r="D5" s="29"/>
      <c r="E5" s="35"/>
      <c r="F5" s="29"/>
      <c r="G5" s="35"/>
      <c r="H5" s="29"/>
      <c r="I5" s="35"/>
      <c r="K5" s="35"/>
      <c r="L5" s="35"/>
      <c r="M5" s="35"/>
      <c r="N5" s="29"/>
      <c r="O5" s="35"/>
      <c r="P5" s="29"/>
      <c r="Q5" s="29"/>
      <c r="R5" s="98"/>
      <c r="S5" s="98"/>
      <c r="T5" s="29"/>
      <c r="W5" s="29"/>
      <c r="X5" s="35"/>
      <c r="Y5" s="35"/>
      <c r="Z5" s="35"/>
      <c r="AA5" s="29"/>
    </row>
    <row r="6" spans="1:38" s="33" customFormat="1" ht="13" customHeight="1">
      <c r="A6" s="167">
        <v>2</v>
      </c>
      <c r="B6" s="29"/>
      <c r="C6" s="38" t="s">
        <v>96</v>
      </c>
      <c r="D6" s="29"/>
      <c r="E6" s="167">
        <v>9</v>
      </c>
      <c r="F6" s="29"/>
      <c r="G6" s="173" t="s">
        <v>30</v>
      </c>
      <c r="H6" s="29"/>
      <c r="I6" s="40">
        <f>'2'!E43</f>
        <v>0</v>
      </c>
      <c r="K6" s="40">
        <f>'2'!G43</f>
        <v>0</v>
      </c>
      <c r="L6" s="40">
        <f>'2'!H43</f>
        <v>0</v>
      </c>
      <c r="M6" s="42">
        <f>IF(AND(K6="-",L6="-"),"-",SUM(K6:L6))</f>
        <v>0</v>
      </c>
      <c r="N6" s="29"/>
      <c r="O6" s="43" t="str">
        <f>'2'!K43</f>
        <v>-</v>
      </c>
      <c r="P6" s="44"/>
      <c r="Q6" s="29"/>
      <c r="R6" s="40">
        <f>'2'!M43</f>
        <v>0</v>
      </c>
      <c r="S6" s="40">
        <f>'2'!N43</f>
        <v>0</v>
      </c>
      <c r="T6" s="29"/>
      <c r="U6" s="40" t="str">
        <f>IF('2'!P43=0,"-",'2'!P43)</f>
        <v>-</v>
      </c>
      <c r="V6" s="46" t="str">
        <f>IF('2'!Q43=0,"-",'2'!Q43)</f>
        <v>-</v>
      </c>
      <c r="W6" s="29"/>
      <c r="X6" s="40" t="str">
        <f>IF('2'!S43=0,"-",'2'!S43)</f>
        <v>-</v>
      </c>
      <c r="Y6" s="40" t="str">
        <f>IF('2'!T43=0,"-",'2'!T43)</f>
        <v>-</v>
      </c>
      <c r="Z6" s="45" t="str">
        <f t="shared" ref="Z6:Z30" si="0">IF((AND(X6="-",Y6="-")),"-",IF((AND(X6="-",Y6&gt;0)),"0.000",X6/Y6))</f>
        <v>-</v>
      </c>
      <c r="AA6" s="29"/>
      <c r="AB6" s="40">
        <f>'2'!W43</f>
        <v>0</v>
      </c>
      <c r="AC6" s="40">
        <f>'2'!X43</f>
        <v>0</v>
      </c>
      <c r="AE6" s="40">
        <f>'2'!Z43</f>
        <v>0</v>
      </c>
      <c r="AF6" s="40">
        <f>'2'!AA43</f>
        <v>0</v>
      </c>
      <c r="AH6" s="47">
        <f>'2'!AC43</f>
        <v>0</v>
      </c>
      <c r="AI6" s="47">
        <f>'2'!AD43</f>
        <v>0</v>
      </c>
      <c r="AJ6" s="47">
        <f>'2'!AE43</f>
        <v>0</v>
      </c>
    </row>
    <row r="7" spans="1:38" s="33" customFormat="1" ht="13" customHeight="1">
      <c r="A7" s="167">
        <v>4</v>
      </c>
      <c r="B7" s="29"/>
      <c r="C7" s="38" t="s">
        <v>97</v>
      </c>
      <c r="D7" s="29"/>
      <c r="E7" s="167">
        <v>9</v>
      </c>
      <c r="F7" s="29"/>
      <c r="G7" s="173" t="s">
        <v>30</v>
      </c>
      <c r="H7" s="29"/>
      <c r="I7" s="40">
        <f>'4'!E42</f>
        <v>0</v>
      </c>
      <c r="K7" s="40">
        <f>'4'!G42</f>
        <v>0</v>
      </c>
      <c r="L7" s="40">
        <f>'4'!H42</f>
        <v>0</v>
      </c>
      <c r="M7" s="42">
        <f>IF(AND(K7="-",L7="-"),"-",SUM(K7:L7))</f>
        <v>0</v>
      </c>
      <c r="N7" s="29"/>
      <c r="O7" s="43" t="str">
        <f>'4'!K42</f>
        <v>-</v>
      </c>
      <c r="P7" s="48"/>
      <c r="Q7" s="29"/>
      <c r="R7" s="40">
        <f>'4'!M42</f>
        <v>0</v>
      </c>
      <c r="S7" s="40">
        <f>'4'!N42</f>
        <v>0</v>
      </c>
      <c r="T7" s="29"/>
      <c r="U7" s="40" t="str">
        <f>IF('4'!P42=0,"-",'4'!P42)</f>
        <v>-</v>
      </c>
      <c r="V7" s="46" t="str">
        <f>IF('4'!Q42=0,"-",'4'!Q42)</f>
        <v>-</v>
      </c>
      <c r="W7" s="29"/>
      <c r="X7" s="40" t="str">
        <f>IF('4'!S42=0,"-",'4'!S42)</f>
        <v>-</v>
      </c>
      <c r="Y7" s="40" t="str">
        <f>IF('4'!T42=0,"-",'4'!T42)</f>
        <v>-</v>
      </c>
      <c r="Z7" s="45" t="str">
        <f t="shared" si="0"/>
        <v>-</v>
      </c>
      <c r="AA7" s="29"/>
      <c r="AB7" s="40">
        <f>'4'!W42</f>
        <v>0</v>
      </c>
      <c r="AC7" s="40">
        <f>'4'!X42</f>
        <v>0</v>
      </c>
      <c r="AE7" s="40">
        <f>'4'!Z42</f>
        <v>0</v>
      </c>
      <c r="AF7" s="40">
        <f>'4'!AA42</f>
        <v>0</v>
      </c>
      <c r="AH7" s="47">
        <f>'4'!AC42</f>
        <v>0</v>
      </c>
      <c r="AI7" s="47">
        <f>'4'!AD42</f>
        <v>0</v>
      </c>
      <c r="AJ7" s="47">
        <f>'4'!AE42</f>
        <v>0</v>
      </c>
    </row>
    <row r="8" spans="1:38" s="33" customFormat="1" ht="13" customHeight="1">
      <c r="A8" s="167">
        <v>5</v>
      </c>
      <c r="B8" s="29"/>
      <c r="C8" s="38" t="s">
        <v>98</v>
      </c>
      <c r="D8" s="29"/>
      <c r="E8" s="167">
        <v>11</v>
      </c>
      <c r="F8" s="29"/>
      <c r="G8" s="167" t="s">
        <v>30</v>
      </c>
      <c r="H8" s="29"/>
      <c r="I8" s="41">
        <f>'5'!E42</f>
        <v>0</v>
      </c>
      <c r="J8" s="64"/>
      <c r="K8" s="41">
        <f>'5'!G42</f>
        <v>0</v>
      </c>
      <c r="L8" s="41">
        <f>'5'!H42</f>
        <v>0</v>
      </c>
      <c r="M8" s="42">
        <f t="shared" ref="M8:M19" si="1">IF(AND(K8="-",L8="-"),"-",SUM(K8:L8))</f>
        <v>0</v>
      </c>
      <c r="N8" s="29"/>
      <c r="O8" s="53" t="str">
        <f>'5'!K42</f>
        <v>-</v>
      </c>
      <c r="P8" s="54"/>
      <c r="Q8" s="39"/>
      <c r="R8" s="41">
        <f>'5'!M42</f>
        <v>0</v>
      </c>
      <c r="S8" s="41">
        <f>'5'!N42</f>
        <v>0</v>
      </c>
      <c r="T8" s="39"/>
      <c r="U8" s="41" t="str">
        <f>IF('5'!P42=0,"-",'5'!P42)</f>
        <v>-</v>
      </c>
      <c r="V8" s="46" t="str">
        <f>IF('5'!Q42=0,"-",'5'!Q42)</f>
        <v>-</v>
      </c>
      <c r="W8" s="39"/>
      <c r="X8" s="41" t="str">
        <f>IF('5'!S42=0,"-",'5'!S42)</f>
        <v>-</v>
      </c>
      <c r="Y8" s="41" t="str">
        <f>IF('5'!T42=0,"-",'5'!T42)</f>
        <v>-</v>
      </c>
      <c r="Z8" s="46" t="str">
        <f t="shared" si="0"/>
        <v>-</v>
      </c>
      <c r="AA8" s="39"/>
      <c r="AB8" s="41">
        <f>'5'!W42</f>
        <v>0</v>
      </c>
      <c r="AC8" s="41">
        <f>'5'!X42</f>
        <v>0</v>
      </c>
      <c r="AD8" s="64"/>
      <c r="AE8" s="41">
        <f>'5'!Z42</f>
        <v>0</v>
      </c>
      <c r="AF8" s="41">
        <f>'5'!AA42</f>
        <v>0</v>
      </c>
      <c r="AH8" s="47">
        <f>'5'!AC42</f>
        <v>0</v>
      </c>
      <c r="AI8" s="47">
        <f>'5'!AD42</f>
        <v>0</v>
      </c>
      <c r="AJ8" s="47">
        <f>'5'!AE42</f>
        <v>0</v>
      </c>
    </row>
    <row r="9" spans="1:38" s="33" customFormat="1" ht="13" customHeight="1">
      <c r="A9" s="167">
        <v>6</v>
      </c>
      <c r="B9" s="29"/>
      <c r="C9" s="38" t="s">
        <v>99</v>
      </c>
      <c r="D9" s="29"/>
      <c r="E9" s="167">
        <v>12</v>
      </c>
      <c r="F9" s="29"/>
      <c r="G9" s="167" t="s">
        <v>30</v>
      </c>
      <c r="H9" s="29"/>
      <c r="I9" s="101">
        <f>'6'!E42</f>
        <v>0</v>
      </c>
      <c r="J9" s="64"/>
      <c r="K9" s="101">
        <f>'6'!G42</f>
        <v>0</v>
      </c>
      <c r="L9" s="101">
        <f>'6'!H42</f>
        <v>0</v>
      </c>
      <c r="M9" s="102">
        <f t="shared" si="1"/>
        <v>0</v>
      </c>
      <c r="N9" s="29"/>
      <c r="O9" s="103" t="str">
        <f>'6'!K42</f>
        <v>-</v>
      </c>
      <c r="P9" s="104"/>
      <c r="Q9" s="39"/>
      <c r="R9" s="101">
        <f>'6'!M42</f>
        <v>0</v>
      </c>
      <c r="S9" s="101">
        <f>'6'!N42</f>
        <v>0</v>
      </c>
      <c r="T9" s="39"/>
      <c r="U9" s="101" t="str">
        <f>IF('6'!P42=0,"-",'6'!P42)</f>
        <v>-</v>
      </c>
      <c r="V9" s="105" t="str">
        <f>IF('6'!Q42=0,"-",'6'!Q42)</f>
        <v>-</v>
      </c>
      <c r="W9" s="39"/>
      <c r="X9" s="101" t="str">
        <f>IF('6'!S42=0,"-",'6'!S42)</f>
        <v>-</v>
      </c>
      <c r="Y9" s="101" t="str">
        <f>IF('6'!T42=0,"-",'6'!T42)</f>
        <v>-</v>
      </c>
      <c r="Z9" s="105" t="str">
        <f t="shared" si="0"/>
        <v>-</v>
      </c>
      <c r="AA9" s="39"/>
      <c r="AB9" s="101">
        <f>'6'!W42</f>
        <v>0</v>
      </c>
      <c r="AC9" s="101">
        <f>'6'!X42</f>
        <v>0</v>
      </c>
      <c r="AD9" s="64"/>
      <c r="AE9" s="101">
        <f>'6'!Z42</f>
        <v>0</v>
      </c>
      <c r="AF9" s="101">
        <f>'6'!AA42</f>
        <v>0</v>
      </c>
      <c r="AH9" s="101">
        <f>'6'!AC42</f>
        <v>0</v>
      </c>
      <c r="AI9" s="101">
        <f>'6'!AD42</f>
        <v>0</v>
      </c>
      <c r="AJ9" s="101">
        <f>'6'!AE42</f>
        <v>0</v>
      </c>
    </row>
    <row r="10" spans="1:38" s="33" customFormat="1" ht="13" customHeight="1">
      <c r="A10" s="167">
        <v>7</v>
      </c>
      <c r="B10" s="29"/>
      <c r="C10" s="38" t="s">
        <v>100</v>
      </c>
      <c r="D10" s="29"/>
      <c r="E10" s="167">
        <v>12</v>
      </c>
      <c r="F10" s="29"/>
      <c r="G10" s="167" t="s">
        <v>5</v>
      </c>
      <c r="H10" s="29"/>
      <c r="I10" s="41">
        <f>'7'!E42</f>
        <v>0</v>
      </c>
      <c r="J10" s="64"/>
      <c r="K10" s="41">
        <f>'7'!G42</f>
        <v>0</v>
      </c>
      <c r="L10" s="41">
        <f>'7'!H42</f>
        <v>0</v>
      </c>
      <c r="M10" s="42">
        <f t="shared" si="1"/>
        <v>0</v>
      </c>
      <c r="N10" s="29"/>
      <c r="O10" s="53" t="str">
        <f>'7'!K42</f>
        <v>-</v>
      </c>
      <c r="P10" s="54"/>
      <c r="Q10" s="39"/>
      <c r="R10" s="41">
        <f>'7'!M42</f>
        <v>0</v>
      </c>
      <c r="S10" s="41">
        <f>'7'!N42</f>
        <v>0</v>
      </c>
      <c r="T10" s="39"/>
      <c r="U10" s="41" t="str">
        <f>IF('7'!P42=0,"-",'7'!P42)</f>
        <v>-</v>
      </c>
      <c r="V10" s="46" t="str">
        <f>IF('7'!Q42=0,"-",'7'!Q42)</f>
        <v>-</v>
      </c>
      <c r="W10" s="39"/>
      <c r="X10" s="41" t="str">
        <f>IF('7'!S42=0,"-",'7'!S42)</f>
        <v>-</v>
      </c>
      <c r="Y10" s="41" t="str">
        <f>IF('7'!T42=0,"-",'7'!T42)</f>
        <v>-</v>
      </c>
      <c r="Z10" s="46" t="str">
        <f t="shared" si="0"/>
        <v>-</v>
      </c>
      <c r="AA10" s="39"/>
      <c r="AB10" s="41">
        <f>'7'!W42</f>
        <v>0</v>
      </c>
      <c r="AC10" s="41">
        <f>'7'!X42</f>
        <v>0</v>
      </c>
      <c r="AD10" s="64"/>
      <c r="AE10" s="41">
        <f>'7'!Z42</f>
        <v>0</v>
      </c>
      <c r="AF10" s="41">
        <f>'7'!AA42</f>
        <v>0</v>
      </c>
      <c r="AH10" s="47">
        <f>'7'!AC42</f>
        <v>0</v>
      </c>
      <c r="AI10" s="47">
        <f>'7'!AD42</f>
        <v>0</v>
      </c>
      <c r="AJ10" s="47">
        <f>'7'!AE42</f>
        <v>0</v>
      </c>
    </row>
    <row r="11" spans="1:38" s="29" customFormat="1" ht="13" customHeight="1">
      <c r="A11" s="167">
        <v>8</v>
      </c>
      <c r="C11" s="38" t="s">
        <v>101</v>
      </c>
      <c r="E11" s="167">
        <v>11</v>
      </c>
      <c r="G11" s="167" t="s">
        <v>30</v>
      </c>
      <c r="I11" s="41">
        <f>'8'!E42</f>
        <v>0</v>
      </c>
      <c r="J11" s="64"/>
      <c r="K11" s="41">
        <f>'8'!G42</f>
        <v>0</v>
      </c>
      <c r="L11" s="41">
        <f>'8'!H42</f>
        <v>0</v>
      </c>
      <c r="M11" s="42">
        <f t="shared" si="1"/>
        <v>0</v>
      </c>
      <c r="O11" s="53" t="str">
        <f>'8'!K42</f>
        <v>-</v>
      </c>
      <c r="P11" s="54"/>
      <c r="Q11" s="39"/>
      <c r="R11" s="41">
        <f>'8'!M42</f>
        <v>0</v>
      </c>
      <c r="S11" s="41">
        <f>'8'!N42</f>
        <v>0</v>
      </c>
      <c r="T11" s="39"/>
      <c r="U11" s="41" t="str">
        <f>IF('8'!P42=0,"-",'8'!P42)</f>
        <v>-</v>
      </c>
      <c r="V11" s="46" t="str">
        <f>IF('8'!Q42=0,"-",'8'!Q42)</f>
        <v>-</v>
      </c>
      <c r="W11" s="39"/>
      <c r="X11" s="41" t="str">
        <f>IF('8'!S42=0,"-",'8'!S42)</f>
        <v>-</v>
      </c>
      <c r="Y11" s="41" t="str">
        <f>IF('8'!T42=0,"-",'8'!T42)</f>
        <v>-</v>
      </c>
      <c r="Z11" s="46" t="str">
        <f t="shared" si="0"/>
        <v>-</v>
      </c>
      <c r="AA11" s="39"/>
      <c r="AB11" s="41">
        <f>'8'!W42</f>
        <v>0</v>
      </c>
      <c r="AC11" s="41">
        <f>'8'!X42</f>
        <v>0</v>
      </c>
      <c r="AD11" s="39"/>
      <c r="AE11" s="41">
        <f>'8'!Z42</f>
        <v>0</v>
      </c>
      <c r="AF11" s="41">
        <f>'8'!AA42</f>
        <v>0</v>
      </c>
      <c r="AH11" s="47">
        <f>'8'!AC42</f>
        <v>0</v>
      </c>
      <c r="AI11" s="47">
        <f>'8'!AD42</f>
        <v>0</v>
      </c>
      <c r="AJ11" s="47">
        <f>'8'!AE42</f>
        <v>0</v>
      </c>
    </row>
    <row r="12" spans="1:38" s="29" customFormat="1" ht="13" customHeight="1">
      <c r="A12" s="167">
        <v>12</v>
      </c>
      <c r="C12" s="38" t="s">
        <v>102</v>
      </c>
      <c r="E12" s="167">
        <v>9</v>
      </c>
      <c r="G12" s="173" t="s">
        <v>60</v>
      </c>
      <c r="I12" s="41">
        <f>'12'!E42</f>
        <v>0</v>
      </c>
      <c r="J12" s="64"/>
      <c r="K12" s="41">
        <f>'12'!G42</f>
        <v>0</v>
      </c>
      <c r="L12" s="41">
        <f>'12'!H42</f>
        <v>0</v>
      </c>
      <c r="M12" s="42">
        <f t="shared" si="1"/>
        <v>0</v>
      </c>
      <c r="O12" s="53" t="str">
        <f>'12'!K42</f>
        <v>-</v>
      </c>
      <c r="P12" s="54"/>
      <c r="Q12" s="39"/>
      <c r="R12" s="41">
        <f>'12'!M42</f>
        <v>0</v>
      </c>
      <c r="S12" s="41">
        <f>'12'!N42</f>
        <v>0</v>
      </c>
      <c r="T12" s="39"/>
      <c r="U12" s="41" t="str">
        <f>IF('12'!P42=0,"-",'12'!P42)</f>
        <v>-</v>
      </c>
      <c r="V12" s="46" t="str">
        <f>IF('12'!Q42=0,"-",'12'!Q42)</f>
        <v>-</v>
      </c>
      <c r="W12" s="39"/>
      <c r="X12" s="41" t="str">
        <f>IF('12'!S42=0,"-",'12'!S42)</f>
        <v>-</v>
      </c>
      <c r="Y12" s="41" t="str">
        <f>IF('12'!T42=0,"-",'12'!T42)</f>
        <v>-</v>
      </c>
      <c r="Z12" s="46" t="str">
        <f t="shared" si="0"/>
        <v>-</v>
      </c>
      <c r="AA12" s="39"/>
      <c r="AB12" s="41">
        <f>'12'!W42</f>
        <v>0</v>
      </c>
      <c r="AC12" s="41">
        <f>'12'!X42</f>
        <v>0</v>
      </c>
      <c r="AD12" s="39"/>
      <c r="AE12" s="41">
        <f>'12'!Z42</f>
        <v>0</v>
      </c>
      <c r="AF12" s="41">
        <f>'12'!AA42</f>
        <v>0</v>
      </c>
      <c r="AH12" s="47">
        <f>'12'!AC42</f>
        <v>0</v>
      </c>
      <c r="AI12" s="47">
        <f>'12'!AD42</f>
        <v>0</v>
      </c>
      <c r="AJ12" s="47">
        <f>'12'!AE42</f>
        <v>0</v>
      </c>
    </row>
    <row r="13" spans="1:38" s="29" customFormat="1" ht="13" customHeight="1">
      <c r="A13" s="167">
        <v>14</v>
      </c>
      <c r="C13" s="38" t="s">
        <v>103</v>
      </c>
      <c r="E13" s="167">
        <v>12</v>
      </c>
      <c r="G13" s="173" t="s">
        <v>60</v>
      </c>
      <c r="I13" s="41">
        <f>'14'!E42</f>
        <v>0</v>
      </c>
      <c r="J13" s="64"/>
      <c r="K13" s="41">
        <f>'14'!G42</f>
        <v>0</v>
      </c>
      <c r="L13" s="41">
        <f>'14'!H42</f>
        <v>0</v>
      </c>
      <c r="M13" s="42">
        <f>IF(AND(K13="-",L13="-"),"-",SUM(K13:L13))</f>
        <v>0</v>
      </c>
      <c r="O13" s="53" t="str">
        <f>'14'!K42</f>
        <v>-</v>
      </c>
      <c r="P13" s="54"/>
      <c r="Q13" s="39"/>
      <c r="R13" s="41">
        <f>'14'!M42</f>
        <v>0</v>
      </c>
      <c r="S13" s="41">
        <f>'14'!N42</f>
        <v>0</v>
      </c>
      <c r="T13" s="39"/>
      <c r="U13" s="41" t="str">
        <f>IF('14'!P42=0,"-",'14'!P42)</f>
        <v>-</v>
      </c>
      <c r="V13" s="46" t="str">
        <f>IF('14'!Q42=0,"-",'14'!Q42)</f>
        <v>-</v>
      </c>
      <c r="W13" s="39"/>
      <c r="X13" s="41" t="str">
        <f>IF('14'!S42=0,"-",'14'!S42)</f>
        <v>-</v>
      </c>
      <c r="Y13" s="41" t="str">
        <f>IF('14'!T42=0,"-",'14'!T42)</f>
        <v>-</v>
      </c>
      <c r="Z13" s="46" t="str">
        <f t="shared" si="0"/>
        <v>-</v>
      </c>
      <c r="AA13" s="39"/>
      <c r="AB13" s="41">
        <f>'14'!W42</f>
        <v>0</v>
      </c>
      <c r="AC13" s="41">
        <f>'14'!X42</f>
        <v>0</v>
      </c>
      <c r="AD13" s="39"/>
      <c r="AE13" s="41">
        <f>'14'!Z42</f>
        <v>0</v>
      </c>
      <c r="AF13" s="41">
        <f>'14'!AA42</f>
        <v>0</v>
      </c>
      <c r="AH13" s="47">
        <f>'14'!AC42</f>
        <v>0</v>
      </c>
      <c r="AI13" s="47">
        <f>'14'!AD42</f>
        <v>0</v>
      </c>
      <c r="AJ13" s="47">
        <f>'14'!AE42</f>
        <v>0</v>
      </c>
    </row>
    <row r="14" spans="1:38" s="29" customFormat="1" ht="13" customHeight="1">
      <c r="A14" s="167">
        <v>15</v>
      </c>
      <c r="C14" s="38" t="s">
        <v>104</v>
      </c>
      <c r="E14" s="167">
        <v>10</v>
      </c>
      <c r="G14" s="167" t="s">
        <v>30</v>
      </c>
      <c r="I14" s="41">
        <f>'15'!E42</f>
        <v>0</v>
      </c>
      <c r="J14" s="64"/>
      <c r="K14" s="41">
        <f>'15'!G42</f>
        <v>0</v>
      </c>
      <c r="L14" s="41">
        <f>'15'!H42</f>
        <v>0</v>
      </c>
      <c r="M14" s="42">
        <f>IF(AND(K14="-",L14="-"),"-",SUM(K14:L14))</f>
        <v>0</v>
      </c>
      <c r="O14" s="53" t="str">
        <f>'15'!K42</f>
        <v>-</v>
      </c>
      <c r="P14" s="54"/>
      <c r="Q14" s="39"/>
      <c r="R14" s="41">
        <f>'15'!M42</f>
        <v>0</v>
      </c>
      <c r="S14" s="41">
        <f>'15'!N42</f>
        <v>0</v>
      </c>
      <c r="T14" s="39"/>
      <c r="U14" s="41" t="str">
        <f>IF('15'!P42=0,"-",'15'!P42)</f>
        <v>-</v>
      </c>
      <c r="V14" s="46" t="str">
        <f>IF('15'!Q42=0,"-",'15'!Q42)</f>
        <v>-</v>
      </c>
      <c r="W14" s="39"/>
      <c r="X14" s="41" t="str">
        <f>IF('15'!S42=0,"-",'15'!S42)</f>
        <v>-</v>
      </c>
      <c r="Y14" s="41" t="str">
        <f>IF('15'!T42=0,"-",'15'!T42)</f>
        <v>-</v>
      </c>
      <c r="Z14" s="46" t="str">
        <f t="shared" si="0"/>
        <v>-</v>
      </c>
      <c r="AA14" s="39"/>
      <c r="AB14" s="41">
        <f>'15'!W42</f>
        <v>0</v>
      </c>
      <c r="AC14" s="41">
        <f>'15'!X42</f>
        <v>0</v>
      </c>
      <c r="AD14" s="39"/>
      <c r="AE14" s="41">
        <f>'15'!Z42</f>
        <v>0</v>
      </c>
      <c r="AF14" s="41">
        <f>'15'!AA42</f>
        <v>0</v>
      </c>
      <c r="AH14" s="47">
        <f>'15'!AC42</f>
        <v>0</v>
      </c>
      <c r="AI14" s="47">
        <f>'15'!AD42</f>
        <v>0</v>
      </c>
      <c r="AJ14" s="47">
        <f>'15'!AE42</f>
        <v>0</v>
      </c>
    </row>
    <row r="15" spans="1:38" s="29" customFormat="1" ht="13" customHeight="1">
      <c r="A15" s="167">
        <v>17</v>
      </c>
      <c r="C15" s="38" t="s">
        <v>105</v>
      </c>
      <c r="E15" s="167">
        <v>12</v>
      </c>
      <c r="G15" s="173" t="s">
        <v>30</v>
      </c>
      <c r="I15" s="41">
        <f>'17'!E42</f>
        <v>0</v>
      </c>
      <c r="J15" s="64"/>
      <c r="K15" s="41">
        <f>'17'!G42</f>
        <v>0</v>
      </c>
      <c r="L15" s="41">
        <f>'17'!H42</f>
        <v>0</v>
      </c>
      <c r="M15" s="42">
        <f>IF(AND(K15="-",L15="-"),"-",SUM(K15:L15))</f>
        <v>0</v>
      </c>
      <c r="O15" s="53" t="str">
        <f>'17'!K42</f>
        <v>-</v>
      </c>
      <c r="P15" s="54"/>
      <c r="Q15" s="39"/>
      <c r="R15" s="41">
        <f>'17'!M42</f>
        <v>0</v>
      </c>
      <c r="S15" s="41">
        <f>'17'!N42</f>
        <v>0</v>
      </c>
      <c r="T15" s="39"/>
      <c r="U15" s="41" t="str">
        <f>IF('17'!P42=0,"-",'17'!P42)</f>
        <v>-</v>
      </c>
      <c r="V15" s="46" t="str">
        <f>IF('17'!Q42=0,"-",'17'!Q42)</f>
        <v>-</v>
      </c>
      <c r="W15" s="39"/>
      <c r="X15" s="41" t="str">
        <f>IF('17'!S42=0,"-",'17'!S42)</f>
        <v>-</v>
      </c>
      <c r="Y15" s="41" t="str">
        <f>IF('17'!T42=0,"-",'17'!T42)</f>
        <v>-</v>
      </c>
      <c r="Z15" s="46" t="str">
        <f>IF((AND(X15="-",Y15="-")),"-",IF((AND(X15="-",Y15&gt;0)),"0.000",X15/Y15))</f>
        <v>-</v>
      </c>
      <c r="AA15" s="39"/>
      <c r="AB15" s="41">
        <f>'17'!W42</f>
        <v>0</v>
      </c>
      <c r="AC15" s="41">
        <f>'17'!X42</f>
        <v>0</v>
      </c>
      <c r="AD15" s="39"/>
      <c r="AE15" s="41">
        <f>'17'!Z42</f>
        <v>0</v>
      </c>
      <c r="AF15" s="41">
        <f>'17'!AA42</f>
        <v>0</v>
      </c>
      <c r="AH15" s="47">
        <f>'17'!AC42</f>
        <v>0</v>
      </c>
      <c r="AI15" s="47">
        <f>'17'!AD42</f>
        <v>0</v>
      </c>
      <c r="AJ15" s="47">
        <f>'17'!AE42</f>
        <v>0</v>
      </c>
    </row>
    <row r="16" spans="1:38" s="29" customFormat="1" ht="13" customHeight="1">
      <c r="A16" s="167">
        <v>18</v>
      </c>
      <c r="C16" s="38" t="s">
        <v>106</v>
      </c>
      <c r="E16" s="167">
        <v>10</v>
      </c>
      <c r="G16" s="173" t="s">
        <v>30</v>
      </c>
      <c r="I16" s="41">
        <f>'18'!E42</f>
        <v>0</v>
      </c>
      <c r="J16" s="64"/>
      <c r="K16" s="41">
        <f>'18'!G42</f>
        <v>0</v>
      </c>
      <c r="L16" s="41">
        <f>'18'!H42</f>
        <v>0</v>
      </c>
      <c r="M16" s="42">
        <f t="shared" si="1"/>
        <v>0</v>
      </c>
      <c r="O16" s="53" t="str">
        <f>'18'!K42</f>
        <v>-</v>
      </c>
      <c r="P16" s="54"/>
      <c r="Q16" s="39"/>
      <c r="R16" s="41">
        <f>'18'!M42</f>
        <v>0</v>
      </c>
      <c r="S16" s="41">
        <f>'18'!N42</f>
        <v>0</v>
      </c>
      <c r="T16" s="39"/>
      <c r="U16" s="41" t="str">
        <f>IF('18'!P42=0,"-",'18'!P42)</f>
        <v>-</v>
      </c>
      <c r="V16" s="46" t="str">
        <f>IF('18'!Q42=0,"-",'18'!Q42)</f>
        <v>-</v>
      </c>
      <c r="W16" s="39"/>
      <c r="X16" s="41" t="str">
        <f>IF('18'!S42=0,"-",'18'!S42)</f>
        <v>-</v>
      </c>
      <c r="Y16" s="41" t="str">
        <f>IF('18'!T42=0,"-",'18'!T42)</f>
        <v>-</v>
      </c>
      <c r="Z16" s="46" t="str">
        <f t="shared" si="0"/>
        <v>-</v>
      </c>
      <c r="AA16" s="39"/>
      <c r="AB16" s="41">
        <f>'18'!W42</f>
        <v>0</v>
      </c>
      <c r="AC16" s="41">
        <f>'18'!X42</f>
        <v>0</v>
      </c>
      <c r="AD16" s="39"/>
      <c r="AE16" s="41">
        <f>'18'!Z42</f>
        <v>0</v>
      </c>
      <c r="AF16" s="41">
        <f>'18'!AA42</f>
        <v>0</v>
      </c>
      <c r="AH16" s="47">
        <f>'18'!AC42</f>
        <v>0</v>
      </c>
      <c r="AI16" s="47">
        <f>'18'!AD42</f>
        <v>0</v>
      </c>
      <c r="AJ16" s="47">
        <f>'18'!AE42</f>
        <v>0</v>
      </c>
    </row>
    <row r="17" spans="1:42" s="29" customFormat="1" ht="13" customHeight="1">
      <c r="A17" s="167">
        <v>22</v>
      </c>
      <c r="C17" s="38" t="s">
        <v>107</v>
      </c>
      <c r="E17" s="167">
        <v>12</v>
      </c>
      <c r="G17" s="167" t="s">
        <v>30</v>
      </c>
      <c r="I17" s="41">
        <f>'22'!E42</f>
        <v>3</v>
      </c>
      <c r="J17" s="64"/>
      <c r="K17" s="41">
        <f>'22'!G42</f>
        <v>0</v>
      </c>
      <c r="L17" s="41">
        <f>'22'!H42</f>
        <v>0</v>
      </c>
      <c r="M17" s="42">
        <f>IF(AND(K17="-",L17="-"),"-",SUM(K17:L17))</f>
        <v>0</v>
      </c>
      <c r="O17" s="53" t="str">
        <f>'22'!K42</f>
        <v>-</v>
      </c>
      <c r="P17" s="54"/>
      <c r="Q17" s="39"/>
      <c r="R17" s="41">
        <f>'22'!M42</f>
        <v>0</v>
      </c>
      <c r="S17" s="41">
        <f>'22'!N42</f>
        <v>0</v>
      </c>
      <c r="T17" s="39"/>
      <c r="U17" s="41" t="str">
        <f>IF('22'!P42=0,"-",'22'!P42)</f>
        <v>-</v>
      </c>
      <c r="V17" s="46" t="str">
        <f>IF('22'!Q42=0,"-",'22'!Q42)</f>
        <v>-</v>
      </c>
      <c r="W17" s="39"/>
      <c r="X17" s="41" t="str">
        <f>IF('22'!S42=0,"-",'22'!S42)</f>
        <v>-</v>
      </c>
      <c r="Y17" s="41" t="str">
        <f>IF('22'!T42=0,"-",'22'!T42)</f>
        <v>-</v>
      </c>
      <c r="Z17" s="46" t="str">
        <f t="shared" si="0"/>
        <v>-</v>
      </c>
      <c r="AA17" s="39"/>
      <c r="AB17" s="41">
        <f>'22'!W42</f>
        <v>0</v>
      </c>
      <c r="AC17" s="41">
        <f>'22'!X42</f>
        <v>0</v>
      </c>
      <c r="AD17" s="39"/>
      <c r="AE17" s="41">
        <f>'22'!Z42</f>
        <v>0</v>
      </c>
      <c r="AF17" s="41">
        <f>'22'!AA42</f>
        <v>0</v>
      </c>
      <c r="AH17" s="47">
        <f>'22'!AC42</f>
        <v>0</v>
      </c>
      <c r="AI17" s="47">
        <f>'22'!AD42</f>
        <v>0</v>
      </c>
      <c r="AJ17" s="47">
        <f>'22'!AE42</f>
        <v>0</v>
      </c>
    </row>
    <row r="18" spans="1:42" s="29" customFormat="1" ht="13" customHeight="1">
      <c r="A18" s="167">
        <v>23</v>
      </c>
      <c r="C18" s="38" t="s">
        <v>108</v>
      </c>
      <c r="E18" s="167">
        <v>11</v>
      </c>
      <c r="G18" s="167" t="s">
        <v>4</v>
      </c>
      <c r="I18" s="41">
        <f>'23'!E42</f>
        <v>0</v>
      </c>
      <c r="J18" s="64"/>
      <c r="K18" s="41">
        <f>'23'!G42</f>
        <v>0</v>
      </c>
      <c r="L18" s="41">
        <f>'23'!H42</f>
        <v>0</v>
      </c>
      <c r="M18" s="42">
        <f>IF(AND(K18="-",L18="-"),"-",SUM(K18:L18))</f>
        <v>0</v>
      </c>
      <c r="O18" s="53" t="str">
        <f>'23'!K42</f>
        <v>-</v>
      </c>
      <c r="P18" s="54"/>
      <c r="Q18" s="39"/>
      <c r="R18" s="41">
        <f>'23'!M42</f>
        <v>0</v>
      </c>
      <c r="S18" s="41">
        <f>'23'!N42</f>
        <v>0</v>
      </c>
      <c r="T18" s="39"/>
      <c r="U18" s="41" t="str">
        <f>IF('23'!P42=0,"-",'23'!P42)</f>
        <v>-</v>
      </c>
      <c r="V18" s="46" t="str">
        <f>IF('23'!Q42=0,"-",'23'!Q42)</f>
        <v>-</v>
      </c>
      <c r="W18" s="39"/>
      <c r="X18" s="41" t="str">
        <f>IF('23'!S42=0,"-",'23'!S42)</f>
        <v>-</v>
      </c>
      <c r="Y18" s="41" t="str">
        <f>IF('23'!T42=0,"-",'23'!T42)</f>
        <v>-</v>
      </c>
      <c r="Z18" s="46" t="str">
        <f t="shared" si="0"/>
        <v>-</v>
      </c>
      <c r="AA18" s="39"/>
      <c r="AB18" s="41">
        <f>'23'!W42</f>
        <v>0</v>
      </c>
      <c r="AC18" s="41">
        <f>'23'!X42</f>
        <v>0</v>
      </c>
      <c r="AD18" s="39"/>
      <c r="AE18" s="41">
        <f>'23'!Z42</f>
        <v>0</v>
      </c>
      <c r="AF18" s="41">
        <f>'23'!AA42</f>
        <v>0</v>
      </c>
      <c r="AH18" s="47">
        <f>'23'!AC42</f>
        <v>0</v>
      </c>
      <c r="AI18" s="47">
        <f>'23'!AD42</f>
        <v>0</v>
      </c>
      <c r="AJ18" s="47">
        <f>'23'!AE42</f>
        <v>0</v>
      </c>
    </row>
    <row r="19" spans="1:42" s="29" customFormat="1" ht="13" customHeight="1">
      <c r="A19" s="167">
        <v>25</v>
      </c>
      <c r="C19" s="38" t="s">
        <v>109</v>
      </c>
      <c r="E19" s="51">
        <v>12</v>
      </c>
      <c r="G19" s="173" t="s">
        <v>30</v>
      </c>
      <c r="I19" s="41">
        <f>'25'!E42</f>
        <v>3</v>
      </c>
      <c r="J19" s="64"/>
      <c r="K19" s="41">
        <f>'25'!G42</f>
        <v>0</v>
      </c>
      <c r="L19" s="41">
        <f>'25'!H42</f>
        <v>0</v>
      </c>
      <c r="M19" s="42">
        <f t="shared" si="1"/>
        <v>0</v>
      </c>
      <c r="N19" s="39"/>
      <c r="O19" s="53" t="str">
        <f>'25'!K42</f>
        <v>-</v>
      </c>
      <c r="P19" s="54"/>
      <c r="Q19" s="39"/>
      <c r="R19" s="41">
        <f>'25'!M42</f>
        <v>0</v>
      </c>
      <c r="S19" s="41">
        <f>'25'!N42</f>
        <v>0</v>
      </c>
      <c r="T19" s="39"/>
      <c r="U19" s="41" t="str">
        <f>IF('25'!P42=0,"-",'25'!P42)</f>
        <v>-</v>
      </c>
      <c r="V19" s="46" t="str">
        <f>IF('25'!Q42=0,"-",'25'!Q42)</f>
        <v>-</v>
      </c>
      <c r="W19" s="39"/>
      <c r="X19" s="41" t="str">
        <f>IF('25'!S42=0,"-",'25'!S42)</f>
        <v>-</v>
      </c>
      <c r="Y19" s="41" t="str">
        <f>IF('25'!T42=0,"-",'25'!T42)</f>
        <v>-</v>
      </c>
      <c r="Z19" s="46" t="str">
        <f t="shared" si="0"/>
        <v>-</v>
      </c>
      <c r="AA19" s="39"/>
      <c r="AB19" s="41">
        <f>'25'!W42</f>
        <v>0</v>
      </c>
      <c r="AC19" s="41">
        <f>'25'!X42</f>
        <v>0</v>
      </c>
      <c r="AD19" s="39"/>
      <c r="AE19" s="41">
        <f>'25'!Z42</f>
        <v>0</v>
      </c>
      <c r="AF19" s="41">
        <f>'25'!AA42</f>
        <v>0</v>
      </c>
      <c r="AG19" s="39"/>
      <c r="AH19" s="47">
        <f>'25'!AC42</f>
        <v>0</v>
      </c>
      <c r="AI19" s="47">
        <f>'25'!AD42</f>
        <v>0</v>
      </c>
      <c r="AJ19" s="47">
        <f>'25'!AE42</f>
        <v>0</v>
      </c>
    </row>
    <row r="20" spans="1:42" s="29" customFormat="1" ht="13" customHeight="1">
      <c r="A20" s="167">
        <v>27</v>
      </c>
      <c r="C20" s="38" t="s">
        <v>110</v>
      </c>
      <c r="E20" s="167">
        <v>9</v>
      </c>
      <c r="G20" s="167" t="s">
        <v>30</v>
      </c>
      <c r="I20" s="41">
        <f>'27'!E42</f>
        <v>0</v>
      </c>
      <c r="J20" s="64"/>
      <c r="K20" s="41">
        <f>'27'!G42</f>
        <v>0</v>
      </c>
      <c r="L20" s="41">
        <f>'27'!H42</f>
        <v>0</v>
      </c>
      <c r="M20" s="42">
        <f>IF(AND(K20="-",L20="-"),"-",SUM(K20:L20))</f>
        <v>0</v>
      </c>
      <c r="N20" s="39"/>
      <c r="O20" s="53" t="str">
        <f>'27'!K42</f>
        <v>-</v>
      </c>
      <c r="P20" s="54"/>
      <c r="Q20" s="39"/>
      <c r="R20" s="41">
        <f>'27'!M42</f>
        <v>0</v>
      </c>
      <c r="S20" s="41">
        <f>'27'!N42</f>
        <v>0</v>
      </c>
      <c r="T20" s="39"/>
      <c r="U20" s="41" t="str">
        <f>IF('27'!P42=0,"-",'27'!P42)</f>
        <v>-</v>
      </c>
      <c r="V20" s="46" t="str">
        <f>IF('27'!Q42=0,"-",'27'!Q42)</f>
        <v>-</v>
      </c>
      <c r="W20" s="39"/>
      <c r="X20" s="41" t="str">
        <f>IF('27'!S42=0,"-",'27'!S42)</f>
        <v>-</v>
      </c>
      <c r="Y20" s="41" t="str">
        <f>IF('27'!T42=0,"-",'27'!T42)</f>
        <v>-</v>
      </c>
      <c r="Z20" s="46" t="str">
        <f>IF((AND(X20="-",Y20="-")),"-",IF((AND(X20="-",Y20&gt;0)),"0.000",X20/Y20))</f>
        <v>-</v>
      </c>
      <c r="AA20" s="39"/>
      <c r="AB20" s="41">
        <f>'27'!W42</f>
        <v>0</v>
      </c>
      <c r="AC20" s="41">
        <f>'27'!X42</f>
        <v>0</v>
      </c>
      <c r="AD20" s="39"/>
      <c r="AE20" s="41">
        <f>'27'!Z42</f>
        <v>0</v>
      </c>
      <c r="AF20" s="41">
        <f>'27'!AA42</f>
        <v>0</v>
      </c>
      <c r="AG20" s="39"/>
      <c r="AH20" s="47">
        <f>'27'!AC42</f>
        <v>0</v>
      </c>
      <c r="AI20" s="47">
        <f>'27'!AD42</f>
        <v>0</v>
      </c>
      <c r="AJ20" s="47">
        <f>'27'!AE42</f>
        <v>0</v>
      </c>
      <c r="AK20" s="39"/>
    </row>
    <row r="21" spans="1:42" s="29" customFormat="1" ht="13" customHeight="1">
      <c r="A21" s="51"/>
      <c r="C21" s="52"/>
      <c r="E21" s="37"/>
      <c r="G21" s="37"/>
      <c r="I21" s="41" t="str">
        <f>'x-14'!E37</f>
        <v>-</v>
      </c>
      <c r="J21" s="64"/>
      <c r="K21" s="41" t="str">
        <f>'x-14'!G37</f>
        <v>-</v>
      </c>
      <c r="L21" s="41" t="str">
        <f>'x-14'!H37</f>
        <v xml:space="preserve"> -</v>
      </c>
      <c r="M21" s="42">
        <f t="shared" ref="M21:M25" si="2">IF(AND(K21="-",L21="-"),"-",SUM(K21:L21))</f>
        <v>0</v>
      </c>
      <c r="O21" s="53" t="str">
        <f>'x-14'!K37</f>
        <v>-</v>
      </c>
      <c r="P21" s="54"/>
      <c r="Q21" s="39"/>
      <c r="R21" s="41" t="str">
        <f>'x-14'!M37</f>
        <v>-</v>
      </c>
      <c r="S21" s="41" t="str">
        <f>'x-14'!N37</f>
        <v>-</v>
      </c>
      <c r="T21" s="39"/>
      <c r="U21" s="41" t="str">
        <f>IF('x-14'!P37=0,"-",'x-14'!P37)</f>
        <v>-</v>
      </c>
      <c r="V21" s="41" t="str">
        <f>IF('x-14'!Q37=0,"-",'x-14'!Q37)</f>
        <v>-</v>
      </c>
      <c r="W21" s="39"/>
      <c r="X21" s="41" t="str">
        <f>IF('x-14'!S37=0,"-",'x-14'!S37)</f>
        <v>-</v>
      </c>
      <c r="Y21" s="41" t="str">
        <f>IF('x-14'!T37=0,"-",'x-14'!T37)</f>
        <v>-</v>
      </c>
      <c r="Z21" s="46" t="str">
        <f t="shared" ref="Z21:Z25" si="3">IF((AND(X21="-",Y21="-")),"-",IF((AND(X21="-",Y21&gt;0)),"0.000",X21/Y21))</f>
        <v>-</v>
      </c>
      <c r="AA21" s="39"/>
      <c r="AB21" s="41" t="str">
        <f>'x-14'!W37</f>
        <v>-</v>
      </c>
      <c r="AC21" s="41" t="str">
        <f>'x-14'!X37</f>
        <v>-</v>
      </c>
      <c r="AD21" s="39"/>
      <c r="AE21" s="41" t="str">
        <f>'x-14'!Z37</f>
        <v>-</v>
      </c>
      <c r="AF21" s="41" t="str">
        <f>'x-14'!AA37</f>
        <v>-</v>
      </c>
      <c r="AH21" s="47" t="str">
        <f>'x-14'!AC37</f>
        <v xml:space="preserve"> -</v>
      </c>
      <c r="AI21" s="47" t="str">
        <f>'x-14'!AD37</f>
        <v xml:space="preserve"> -</v>
      </c>
      <c r="AJ21" s="47" t="str">
        <f>'x-14'!AE37</f>
        <v xml:space="preserve"> -</v>
      </c>
    </row>
    <row r="22" spans="1:42" s="29" customFormat="1" ht="13" customHeight="1">
      <c r="A22" s="99"/>
      <c r="C22" s="100"/>
      <c r="E22" s="99"/>
      <c r="G22" s="99"/>
      <c r="I22" s="41" t="str">
        <f>'x-14'!E38</f>
        <v>-</v>
      </c>
      <c r="J22" s="64"/>
      <c r="K22" s="41" t="str">
        <f>'x-14'!G38</f>
        <v>-</v>
      </c>
      <c r="L22" s="41" t="str">
        <f>'x-14'!H38</f>
        <v xml:space="preserve"> -</v>
      </c>
      <c r="M22" s="42">
        <f t="shared" si="2"/>
        <v>0</v>
      </c>
      <c r="O22" s="53" t="str">
        <f>'x-14'!K38</f>
        <v>-</v>
      </c>
      <c r="P22" s="54"/>
      <c r="Q22" s="39"/>
      <c r="R22" s="41" t="str">
        <f>'x-14'!M38</f>
        <v>-</v>
      </c>
      <c r="S22" s="41" t="str">
        <f>'x-14'!N38</f>
        <v>-</v>
      </c>
      <c r="T22" s="39"/>
      <c r="U22" s="41" t="str">
        <f>IF('x-14'!P38=0,"-",'x-14'!P38)</f>
        <v>-</v>
      </c>
      <c r="V22" s="41" t="str">
        <f>IF('x-14'!Q38=0,"-",'x-14'!Q38)</f>
        <v>-</v>
      </c>
      <c r="W22" s="39"/>
      <c r="X22" s="41" t="str">
        <f>IF('x-14'!S38=0,"-",'x-14'!S38)</f>
        <v>-</v>
      </c>
      <c r="Y22" s="41" t="str">
        <f>IF('x-14'!T38=0,"-",'x-14'!T38)</f>
        <v>-</v>
      </c>
      <c r="Z22" s="46" t="str">
        <f t="shared" si="3"/>
        <v>-</v>
      </c>
      <c r="AA22" s="39"/>
      <c r="AB22" s="41" t="str">
        <f>'x-14'!W38</f>
        <v>-</v>
      </c>
      <c r="AC22" s="41" t="str">
        <f>'x-14'!X38</f>
        <v>-</v>
      </c>
      <c r="AD22" s="39"/>
      <c r="AE22" s="41" t="str">
        <f>'x-14'!Z38</f>
        <v>-</v>
      </c>
      <c r="AF22" s="41" t="str">
        <f>'x-14'!AA38</f>
        <v>-</v>
      </c>
      <c r="AH22" s="47" t="str">
        <f>'x-14'!AC38</f>
        <v xml:space="preserve"> -</v>
      </c>
      <c r="AI22" s="47" t="str">
        <f>'x-14'!AD38</f>
        <v xml:space="preserve"> -</v>
      </c>
      <c r="AJ22" s="47" t="str">
        <f>'x-14'!AE38</f>
        <v xml:space="preserve"> -</v>
      </c>
    </row>
    <row r="23" spans="1:42" s="29" customFormat="1" ht="13" customHeight="1">
      <c r="A23" s="37"/>
      <c r="C23" s="38"/>
      <c r="E23" s="37"/>
      <c r="G23" s="37"/>
      <c r="I23" s="41" t="str">
        <f>'x-14'!E39</f>
        <v>-</v>
      </c>
      <c r="J23" s="64"/>
      <c r="K23" s="41" t="str">
        <f>'x-14'!G39</f>
        <v>-</v>
      </c>
      <c r="L23" s="41" t="str">
        <f>'x-14'!H39</f>
        <v xml:space="preserve"> -</v>
      </c>
      <c r="M23" s="42">
        <f t="shared" si="2"/>
        <v>0</v>
      </c>
      <c r="O23" s="53" t="str">
        <f>'x-14'!K39</f>
        <v>-</v>
      </c>
      <c r="P23" s="54"/>
      <c r="Q23" s="39"/>
      <c r="R23" s="41" t="str">
        <f>'x-14'!M39</f>
        <v>-</v>
      </c>
      <c r="S23" s="41" t="str">
        <f>'x-14'!N39</f>
        <v>-</v>
      </c>
      <c r="T23" s="39"/>
      <c r="U23" s="41" t="str">
        <f>IF('x-14'!P39=0,"-",'x-14'!P39)</f>
        <v>-</v>
      </c>
      <c r="V23" s="41" t="str">
        <f>IF('x-14'!Q39=0,"-",'x-14'!Q39)</f>
        <v>-</v>
      </c>
      <c r="W23" s="39"/>
      <c r="X23" s="41" t="str">
        <f>IF('x-14'!S39=0,"-",'x-14'!S39)</f>
        <v>-</v>
      </c>
      <c r="Y23" s="41" t="str">
        <f>IF('x-14'!T39=0,"-",'x-14'!T39)</f>
        <v>-</v>
      </c>
      <c r="Z23" s="46" t="str">
        <f t="shared" si="3"/>
        <v>-</v>
      </c>
      <c r="AA23" s="39"/>
      <c r="AB23" s="41" t="str">
        <f>'x-14'!W39</f>
        <v>-</v>
      </c>
      <c r="AC23" s="41" t="str">
        <f>'x-14'!X39</f>
        <v>-</v>
      </c>
      <c r="AD23" s="39"/>
      <c r="AE23" s="41" t="str">
        <f>'x-14'!Z39</f>
        <v>-</v>
      </c>
      <c r="AF23" s="41" t="str">
        <f>'x-14'!AA39</f>
        <v>-</v>
      </c>
      <c r="AH23" s="47" t="str">
        <f>'x-14'!AC39</f>
        <v xml:space="preserve"> -</v>
      </c>
      <c r="AI23" s="47" t="str">
        <f>'x-14'!AD39</f>
        <v xml:space="preserve"> -</v>
      </c>
      <c r="AJ23" s="47" t="str">
        <f>'x-14'!AE39</f>
        <v xml:space="preserve"> -</v>
      </c>
    </row>
    <row r="24" spans="1:42" s="29" customFormat="1" ht="13" customHeight="1">
      <c r="A24" s="37"/>
      <c r="C24" s="38"/>
      <c r="E24" s="37"/>
      <c r="G24" s="37"/>
      <c r="I24" s="41" t="str">
        <f>'x-14'!E40</f>
        <v>-</v>
      </c>
      <c r="J24" s="64"/>
      <c r="K24" s="41" t="str">
        <f>'x-14'!G40</f>
        <v>-</v>
      </c>
      <c r="L24" s="41" t="str">
        <f>'x-14'!H40</f>
        <v xml:space="preserve"> -</v>
      </c>
      <c r="M24" s="42">
        <f t="shared" si="2"/>
        <v>0</v>
      </c>
      <c r="O24" s="53" t="str">
        <f>'x-14'!K40</f>
        <v>-</v>
      </c>
      <c r="P24" s="54"/>
      <c r="Q24" s="39"/>
      <c r="R24" s="41" t="str">
        <f>'x-14'!M40</f>
        <v>-</v>
      </c>
      <c r="S24" s="41" t="str">
        <f>'x-14'!N40</f>
        <v>-</v>
      </c>
      <c r="T24" s="39"/>
      <c r="U24" s="41" t="str">
        <f>IF('x-14'!P40=0,"-",'x-14'!P40)</f>
        <v>-</v>
      </c>
      <c r="V24" s="41" t="str">
        <f>IF('x-14'!Q40=0,"-",'x-14'!Q40)</f>
        <v>-</v>
      </c>
      <c r="W24" s="39"/>
      <c r="X24" s="41" t="str">
        <f>IF('x-14'!S40=0,"-",'x-14'!S40)</f>
        <v>-</v>
      </c>
      <c r="Y24" s="41" t="str">
        <f>IF('x-14'!T40=0,"-",'x-14'!T40)</f>
        <v>-</v>
      </c>
      <c r="Z24" s="46" t="str">
        <f t="shared" si="3"/>
        <v>-</v>
      </c>
      <c r="AA24" s="39"/>
      <c r="AB24" s="41" t="str">
        <f>'x-14'!W40</f>
        <v>-</v>
      </c>
      <c r="AC24" s="41" t="str">
        <f>'x-14'!X40</f>
        <v>-</v>
      </c>
      <c r="AD24" s="39"/>
      <c r="AE24" s="41" t="str">
        <f>'x-14'!Z40</f>
        <v>-</v>
      </c>
      <c r="AF24" s="41" t="str">
        <f>'x-14'!AA40</f>
        <v>-</v>
      </c>
      <c r="AH24" s="47" t="str">
        <f>'x-14'!AC40</f>
        <v xml:space="preserve"> -</v>
      </c>
      <c r="AI24" s="47" t="str">
        <f>'x-14'!AD40</f>
        <v xml:space="preserve"> -</v>
      </c>
      <c r="AJ24" s="47" t="str">
        <f>'x-14'!AE40</f>
        <v xml:space="preserve"> -</v>
      </c>
    </row>
    <row r="25" spans="1:42" s="29" customFormat="1" ht="13" customHeight="1">
      <c r="A25" s="37"/>
      <c r="C25" s="38"/>
      <c r="E25" s="37"/>
      <c r="G25" s="51"/>
      <c r="I25" s="41">
        <f>'x-14'!E41</f>
        <v>0</v>
      </c>
      <c r="J25" s="64"/>
      <c r="K25" s="41">
        <f>'x-14'!G41</f>
        <v>0</v>
      </c>
      <c r="L25" s="41">
        <f>'x-14'!H41</f>
        <v>0</v>
      </c>
      <c r="M25" s="42">
        <f t="shared" si="2"/>
        <v>0</v>
      </c>
      <c r="O25" s="53">
        <f>'x-14'!K41</f>
        <v>0</v>
      </c>
      <c r="P25" s="54"/>
      <c r="Q25" s="39"/>
      <c r="R25" s="41">
        <f>'x-14'!M41</f>
        <v>0</v>
      </c>
      <c r="S25" s="41">
        <f>'x-14'!N41</f>
        <v>0</v>
      </c>
      <c r="T25" s="39"/>
      <c r="U25" s="41" t="str">
        <f>IF('x-14'!P41=0,"-",'x-14'!P41)</f>
        <v>-</v>
      </c>
      <c r="V25" s="41" t="str">
        <f>IF('x-14'!Q41=0,"-",'x-14'!Q41)</f>
        <v>-</v>
      </c>
      <c r="W25" s="39"/>
      <c r="X25" s="41" t="str">
        <f>IF('x-14'!S41=0,"-",'x-14'!S41)</f>
        <v>-</v>
      </c>
      <c r="Y25" s="41" t="str">
        <f>IF('x-14'!T41=0,"-",'x-14'!T41)</f>
        <v>-</v>
      </c>
      <c r="Z25" s="46" t="str">
        <f t="shared" si="3"/>
        <v>-</v>
      </c>
      <c r="AA25" s="39"/>
      <c r="AB25" s="41">
        <f>'x-14'!W41</f>
        <v>0</v>
      </c>
      <c r="AC25" s="41">
        <f>'x-14'!X41</f>
        <v>0</v>
      </c>
      <c r="AD25" s="39"/>
      <c r="AE25" s="41">
        <f>'x-14'!Z41</f>
        <v>0</v>
      </c>
      <c r="AF25" s="41">
        <f>'x-14'!AA41</f>
        <v>0</v>
      </c>
      <c r="AH25" s="47">
        <f>'x-14'!AC41</f>
        <v>0</v>
      </c>
      <c r="AI25" s="47">
        <f>'x-14'!AD41</f>
        <v>0</v>
      </c>
      <c r="AJ25" s="47">
        <f>'x-14'!AE41</f>
        <v>0</v>
      </c>
    </row>
    <row r="26" spans="1:42" s="29" customFormat="1" ht="13" customHeight="1">
      <c r="A26" s="51"/>
      <c r="B26" s="39"/>
      <c r="C26" s="52"/>
      <c r="D26" s="39"/>
      <c r="E26" s="51"/>
      <c r="F26" s="39"/>
      <c r="G26" s="51"/>
      <c r="I26" s="41">
        <f>'x-14'!E42</f>
        <v>0</v>
      </c>
      <c r="J26" s="64"/>
      <c r="K26" s="41">
        <f>'x-14'!G42</f>
        <v>0</v>
      </c>
      <c r="L26" s="41">
        <f>'x-14'!H42</f>
        <v>0</v>
      </c>
      <c r="M26" s="42">
        <f t="shared" ref="M26:M30" si="4">IF(AND(K26="-",L26="-"),"-",SUM(K26:L26))</f>
        <v>0</v>
      </c>
      <c r="O26" s="53" t="str">
        <f>'x-14'!K42</f>
        <v>-</v>
      </c>
      <c r="P26" s="54"/>
      <c r="Q26" s="39"/>
      <c r="R26" s="41">
        <f>'x-14'!M42</f>
        <v>0</v>
      </c>
      <c r="S26" s="41">
        <f>'x-14'!N42</f>
        <v>0</v>
      </c>
      <c r="T26" s="39"/>
      <c r="U26" s="41" t="str">
        <f>IF('x-14'!P42=0,"-",'x-14'!P42)</f>
        <v>-</v>
      </c>
      <c r="V26" s="41" t="str">
        <f>IF('x-14'!Q42=0,"-",'x-14'!Q42)</f>
        <v>-</v>
      </c>
      <c r="W26" s="39"/>
      <c r="X26" s="41" t="str">
        <f>IF('x-14'!S42=0,"-",'x-14'!S42)</f>
        <v>-</v>
      </c>
      <c r="Y26" s="41" t="str">
        <f>IF('x-14'!T42=0,"-",'x-14'!T42)</f>
        <v>-</v>
      </c>
      <c r="Z26" s="46" t="str">
        <f t="shared" si="0"/>
        <v>-</v>
      </c>
      <c r="AA26" s="39"/>
      <c r="AB26" s="41">
        <f>'x-14'!W42</f>
        <v>0</v>
      </c>
      <c r="AC26" s="41">
        <f>'x-14'!X42</f>
        <v>0</v>
      </c>
      <c r="AD26" s="39"/>
      <c r="AE26" s="41">
        <f>'x-14'!Z42</f>
        <v>0</v>
      </c>
      <c r="AF26" s="41">
        <f>'x-14'!AA42</f>
        <v>0</v>
      </c>
      <c r="AH26" s="47">
        <f>'x-14'!AC42</f>
        <v>0</v>
      </c>
      <c r="AI26" s="47">
        <f>'x-14'!AD42</f>
        <v>0</v>
      </c>
      <c r="AJ26" s="47">
        <f>'x-14'!AE42</f>
        <v>0</v>
      </c>
    </row>
    <row r="27" spans="1:42" s="29" customFormat="1" ht="13" customHeight="1">
      <c r="A27" s="51"/>
      <c r="B27" s="39"/>
      <c r="C27" s="52"/>
      <c r="D27" s="39"/>
      <c r="E27" s="51"/>
      <c r="F27" s="39"/>
      <c r="G27" s="51"/>
      <c r="I27" s="41">
        <f>'x-21'!E42</f>
        <v>0</v>
      </c>
      <c r="J27" s="64"/>
      <c r="K27" s="41">
        <f>'x-21'!G42</f>
        <v>0</v>
      </c>
      <c r="L27" s="41">
        <f>'x-21'!H42</f>
        <v>0</v>
      </c>
      <c r="M27" s="42">
        <f t="shared" si="4"/>
        <v>0</v>
      </c>
      <c r="O27" s="53" t="str">
        <f>'x-21'!K42</f>
        <v>-</v>
      </c>
      <c r="P27" s="54"/>
      <c r="Q27" s="39"/>
      <c r="R27" s="41">
        <f>'x-21'!M42</f>
        <v>0</v>
      </c>
      <c r="S27" s="41">
        <f>'x-21'!N42</f>
        <v>0</v>
      </c>
      <c r="T27" s="39"/>
      <c r="U27" s="41" t="str">
        <f>IF('x-21'!P42=0,"-",'x-21'!P42)</f>
        <v>-</v>
      </c>
      <c r="V27" s="41" t="str">
        <f>IF('x-21'!Q42=0,"-",'x-21'!Q42)</f>
        <v>-</v>
      </c>
      <c r="W27" s="39"/>
      <c r="X27" s="41" t="str">
        <f>IF('x-21'!S42=0,"-",'x-21'!S42)</f>
        <v>-</v>
      </c>
      <c r="Y27" s="41" t="str">
        <f>IF('x-21'!T42=0,"-",'x-21'!T42)</f>
        <v>-</v>
      </c>
      <c r="Z27" s="46" t="str">
        <f t="shared" si="0"/>
        <v>-</v>
      </c>
      <c r="AA27" s="39"/>
      <c r="AB27" s="41">
        <f>'x-21'!W42</f>
        <v>0</v>
      </c>
      <c r="AC27" s="41">
        <f>'x-21'!X42</f>
        <v>0</v>
      </c>
      <c r="AD27" s="39"/>
      <c r="AE27" s="41">
        <f>'x-21'!Z42</f>
        <v>0</v>
      </c>
      <c r="AF27" s="41">
        <f>'x-21'!AA42</f>
        <v>0</v>
      </c>
      <c r="AH27" s="47">
        <f>'x-21'!AC42</f>
        <v>0</v>
      </c>
      <c r="AI27" s="47">
        <f>'x-21'!AD42</f>
        <v>0</v>
      </c>
      <c r="AJ27" s="47">
        <f>'x-21'!AE42</f>
        <v>0</v>
      </c>
    </row>
    <row r="28" spans="1:42" s="29" customFormat="1" ht="13" customHeight="1">
      <c r="A28" s="51"/>
      <c r="B28" s="39"/>
      <c r="C28" s="52"/>
      <c r="D28" s="39"/>
      <c r="E28" s="51"/>
      <c r="F28" s="39">
        <v>11</v>
      </c>
      <c r="G28" s="51"/>
      <c r="I28" s="41">
        <f>'x-27'!E42</f>
        <v>0</v>
      </c>
      <c r="J28" s="64"/>
      <c r="K28" s="41">
        <f>'x-27'!G42</f>
        <v>0</v>
      </c>
      <c r="L28" s="41">
        <f>'x-27'!H42</f>
        <v>0</v>
      </c>
      <c r="M28" s="42">
        <f t="shared" si="4"/>
        <v>0</v>
      </c>
      <c r="O28" s="53" t="str">
        <f>'x-27'!K42</f>
        <v>-</v>
      </c>
      <c r="P28" s="106"/>
      <c r="Q28" s="39"/>
      <c r="R28" s="41">
        <f>'x-27'!M42</f>
        <v>0</v>
      </c>
      <c r="S28" s="41">
        <f>'x-27'!N42</f>
        <v>0</v>
      </c>
      <c r="T28" s="39"/>
      <c r="U28" s="41" t="str">
        <f>IF('x-27'!P42=0,"-",'x-27'!P42)</f>
        <v>-</v>
      </c>
      <c r="V28" s="41" t="str">
        <f>IF('x-27'!Q42=0,"-",'x-27'!Q42)</f>
        <v>-</v>
      </c>
      <c r="W28" s="39"/>
      <c r="X28" s="41" t="str">
        <f>IF('x-27'!S42=0,"-",'x-27'!S42)</f>
        <v>-</v>
      </c>
      <c r="Y28" s="41" t="str">
        <f>IF('x-27'!T42=0,"-",'x-27'!T42)</f>
        <v>-</v>
      </c>
      <c r="Z28" s="46" t="str">
        <f t="shared" si="0"/>
        <v>-</v>
      </c>
      <c r="AA28" s="39"/>
      <c r="AB28" s="41">
        <f>'x-27'!W42</f>
        <v>0</v>
      </c>
      <c r="AC28" s="41">
        <f>'x-27'!X42</f>
        <v>0</v>
      </c>
      <c r="AD28" s="39"/>
      <c r="AE28" s="41">
        <f>'x-27'!Z42</f>
        <v>0</v>
      </c>
      <c r="AF28" s="41">
        <f>'x-27'!AA42</f>
        <v>0</v>
      </c>
      <c r="AH28" s="47">
        <f>'x-27'!AC42</f>
        <v>0</v>
      </c>
      <c r="AI28" s="47">
        <f>'x-27'!AD42</f>
        <v>0</v>
      </c>
      <c r="AJ28" s="47">
        <f>'x-27'!AE42</f>
        <v>0</v>
      </c>
    </row>
    <row r="29" spans="1:42" s="33" customFormat="1" ht="13" customHeight="1">
      <c r="A29" s="51"/>
      <c r="B29" s="39"/>
      <c r="C29" s="52"/>
      <c r="D29" s="39"/>
      <c r="E29" s="51"/>
      <c r="F29" s="39"/>
      <c r="G29" s="51"/>
      <c r="H29" s="29"/>
      <c r="I29" s="41">
        <f>'x8'!E42</f>
        <v>0</v>
      </c>
      <c r="J29" s="64"/>
      <c r="K29" s="41">
        <f>'x8'!G42</f>
        <v>0</v>
      </c>
      <c r="L29" s="41">
        <f>'x8'!H42</f>
        <v>0</v>
      </c>
      <c r="M29" s="42">
        <f t="shared" si="4"/>
        <v>0</v>
      </c>
      <c r="N29" s="29"/>
      <c r="O29" s="53" t="str">
        <f>'x8'!K42</f>
        <v>-</v>
      </c>
      <c r="P29" s="106"/>
      <c r="Q29" s="39"/>
      <c r="R29" s="41">
        <f>'x8'!M42</f>
        <v>0</v>
      </c>
      <c r="S29" s="41">
        <f>'x8'!N42</f>
        <v>0</v>
      </c>
      <c r="T29" s="39"/>
      <c r="U29" s="41" t="str">
        <f>IF('x8'!P42=0,"-",'x8'!P42)</f>
        <v>-</v>
      </c>
      <c r="V29" s="41" t="str">
        <f>IF('x8'!Q42=0,"-",'x8'!Q42)</f>
        <v>-</v>
      </c>
      <c r="W29" s="39"/>
      <c r="X29" s="41" t="str">
        <f>IF('x8'!S42=0,"-",'x8'!S42)</f>
        <v>-</v>
      </c>
      <c r="Y29" s="41" t="str">
        <f>IF('x8'!T42=0,"-",'x8'!T42)</f>
        <v>-</v>
      </c>
      <c r="Z29" s="46" t="str">
        <f t="shared" si="0"/>
        <v>-</v>
      </c>
      <c r="AA29" s="39"/>
      <c r="AB29" s="41">
        <f>'x8'!W42</f>
        <v>0</v>
      </c>
      <c r="AC29" s="41">
        <f>'x8'!X42</f>
        <v>0</v>
      </c>
      <c r="AD29" s="39"/>
      <c r="AE29" s="41">
        <f>'x8'!Z42</f>
        <v>0</v>
      </c>
      <c r="AF29" s="41">
        <f>'x8'!AA42</f>
        <v>0</v>
      </c>
      <c r="AG29" s="29"/>
      <c r="AH29" s="47">
        <f>'x8'!AC42</f>
        <v>0</v>
      </c>
      <c r="AI29" s="47">
        <f>'x8'!AD42</f>
        <v>0</v>
      </c>
      <c r="AJ29" s="47">
        <f>'x8'!AE42</f>
        <v>0</v>
      </c>
      <c r="AK29" s="29"/>
      <c r="AL29" s="29"/>
      <c r="AM29" s="29"/>
      <c r="AN29" s="29"/>
      <c r="AO29" s="29"/>
      <c r="AP29" s="29"/>
    </row>
    <row r="30" spans="1:42" s="33" customFormat="1" ht="13" customHeight="1">
      <c r="A30" s="51"/>
      <c r="B30" s="29"/>
      <c r="C30" s="52"/>
      <c r="D30" s="29"/>
      <c r="E30" s="37"/>
      <c r="F30" s="29"/>
      <c r="G30" s="37"/>
      <c r="H30" s="29"/>
      <c r="I30" s="40">
        <f>'x9'!E42</f>
        <v>0</v>
      </c>
      <c r="K30" s="40">
        <f>'x9'!G42</f>
        <v>0</v>
      </c>
      <c r="L30" s="40">
        <f>'x9'!H42</f>
        <v>0</v>
      </c>
      <c r="M30" s="42">
        <f t="shared" si="4"/>
        <v>0</v>
      </c>
      <c r="N30" s="29"/>
      <c r="O30" s="43" t="str">
        <f>'x9'!K42</f>
        <v>-</v>
      </c>
      <c r="P30" s="44"/>
      <c r="Q30" s="29"/>
      <c r="R30" s="40">
        <f>'x9'!M42</f>
        <v>0</v>
      </c>
      <c r="S30" s="40">
        <f>'x9'!N42</f>
        <v>0</v>
      </c>
      <c r="T30" s="29"/>
      <c r="U30" s="40" t="str">
        <f>IF('x9'!P42=0,"-",'x9'!P42)</f>
        <v>-</v>
      </c>
      <c r="V30" s="40" t="str">
        <f>IF('x9'!Q42=0,"-",'x9'!Q42)</f>
        <v>-</v>
      </c>
      <c r="W30" s="29"/>
      <c r="X30" s="40" t="str">
        <f>IF('x9'!S42=0,"-",'x9'!S42)</f>
        <v>-</v>
      </c>
      <c r="Y30" s="40" t="str">
        <f>IF('x9'!T42=0,"-",'x9'!T42)</f>
        <v>-</v>
      </c>
      <c r="Z30" s="45" t="str">
        <f t="shared" si="0"/>
        <v>-</v>
      </c>
      <c r="AA30" s="29"/>
      <c r="AB30" s="40">
        <f>'x9'!W42</f>
        <v>0</v>
      </c>
      <c r="AC30" s="40">
        <f>'x9'!X42</f>
        <v>0</v>
      </c>
      <c r="AD30" s="29"/>
      <c r="AE30" s="40">
        <f>'x9'!Z42</f>
        <v>0</v>
      </c>
      <c r="AF30" s="40">
        <f>'x9'!AA42</f>
        <v>0</v>
      </c>
      <c r="AG30" s="29"/>
      <c r="AH30" s="47">
        <f>'x9'!AC42</f>
        <v>0</v>
      </c>
      <c r="AI30" s="47">
        <f>'x9'!AD42</f>
        <v>0</v>
      </c>
      <c r="AJ30" s="47">
        <f>'x9'!AE42</f>
        <v>0</v>
      </c>
      <c r="AK30" s="29"/>
      <c r="AL30" s="29"/>
      <c r="AM30" s="29"/>
      <c r="AN30" s="29"/>
      <c r="AO30" s="29"/>
      <c r="AP30" s="29"/>
    </row>
    <row r="31" spans="1:42" s="29" customFormat="1" ht="13" customHeight="1">
      <c r="A31" s="55"/>
      <c r="C31" s="52" t="s">
        <v>46</v>
      </c>
      <c r="E31" s="37"/>
      <c r="G31" s="55"/>
      <c r="I31" s="55"/>
      <c r="K31" s="55"/>
      <c r="L31" s="55"/>
      <c r="M31" s="42"/>
      <c r="O31" s="57"/>
      <c r="P31" s="58"/>
      <c r="R31" s="40">
        <v>1</v>
      </c>
      <c r="S31" s="40">
        <v>2</v>
      </c>
      <c r="U31" s="59"/>
      <c r="V31" s="59"/>
      <c r="X31" s="59"/>
      <c r="Y31" s="59"/>
      <c r="Z31" s="107"/>
      <c r="AB31" s="40"/>
      <c r="AC31" s="40"/>
      <c r="AE31" s="40"/>
      <c r="AF31" s="40"/>
      <c r="AH31" s="47"/>
      <c r="AI31" s="47"/>
      <c r="AJ31" s="47"/>
    </row>
    <row r="32" spans="1:42" s="29" customFormat="1" ht="8" customHeight="1">
      <c r="A32" s="33"/>
      <c r="C32" s="33"/>
      <c r="E32" s="35"/>
      <c r="G32" s="35"/>
      <c r="I32" s="33"/>
      <c r="J32" s="33"/>
      <c r="K32" s="33"/>
      <c r="L32" s="33"/>
      <c r="M32" s="33"/>
      <c r="O32" s="63"/>
      <c r="R32" s="33"/>
      <c r="S32" s="33"/>
      <c r="U32" s="33"/>
      <c r="X32" s="33"/>
      <c r="Y32" s="33"/>
      <c r="Z32" s="65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42" s="33" customFormat="1" ht="13" customHeight="1">
      <c r="B33" s="29"/>
      <c r="C33" s="66" t="s">
        <v>32</v>
      </c>
      <c r="D33" s="29"/>
      <c r="F33" s="29"/>
      <c r="H33" s="29"/>
      <c r="I33" s="67">
        <f>AE43</f>
        <v>0</v>
      </c>
      <c r="K33" s="108">
        <f>SUM(K6:K31)</f>
        <v>0</v>
      </c>
      <c r="L33" s="108">
        <f>SUM(L6:L31)</f>
        <v>0</v>
      </c>
      <c r="M33" s="42">
        <f>SUM(M6:M31)</f>
        <v>0</v>
      </c>
      <c r="N33" s="29"/>
      <c r="O33" s="109"/>
      <c r="P33" s="29"/>
      <c r="Q33" s="29"/>
      <c r="R33" s="110">
        <f>SUM(R6:R31)</f>
        <v>1</v>
      </c>
      <c r="S33" s="110">
        <f>SUM(S6:S31)</f>
        <v>2</v>
      </c>
      <c r="T33" s="29"/>
      <c r="U33" s="108">
        <f>SUM(U6:U31)</f>
        <v>0</v>
      </c>
      <c r="V33" s="111">
        <f>IF(K33=0,0,K33/U33)</f>
        <v>0</v>
      </c>
      <c r="W33" s="29"/>
      <c r="X33" s="108">
        <f>SUM(X6:X31)</f>
        <v>0</v>
      </c>
      <c r="Y33" s="108">
        <f>SUM(Y6:Y31)</f>
        <v>0</v>
      </c>
      <c r="Z33" s="112" t="str">
        <f>IF(X33=0,"-",X33/Y33)</f>
        <v>-</v>
      </c>
      <c r="AA33" s="29"/>
      <c r="AB33" s="108">
        <f>SUM(AB6:AB31)</f>
        <v>0</v>
      </c>
      <c r="AC33" s="108">
        <f>SUM(AC6:AC31)</f>
        <v>0</v>
      </c>
      <c r="AE33" s="108">
        <f>SUM(AE6:AE31)</f>
        <v>0</v>
      </c>
      <c r="AF33" s="108">
        <f>SUM(AF6:AF31)</f>
        <v>0</v>
      </c>
      <c r="AG33" s="29"/>
      <c r="AH33" s="113">
        <f>SUM(AH6:AH31)</f>
        <v>0</v>
      </c>
      <c r="AI33" s="113">
        <f>SUM(AI6:AI31)</f>
        <v>0</v>
      </c>
      <c r="AJ33" s="113">
        <f>SUM(AJ6:AJ31)</f>
        <v>0</v>
      </c>
      <c r="AL33" s="29"/>
      <c r="AM33" s="29"/>
      <c r="AN33" s="29"/>
      <c r="AO33" s="29"/>
      <c r="AP33" s="29"/>
    </row>
    <row r="34" spans="1:42" s="33" customFormat="1" ht="13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s="29" customFormat="1" ht="5" customHeight="1">
      <c r="E35" s="30"/>
      <c r="G35" s="30"/>
    </row>
    <row r="36" spans="1:42" s="29" customFormat="1" ht="13" customHeight="1">
      <c r="A36" s="31" t="s">
        <v>3</v>
      </c>
      <c r="C36" s="32" t="s">
        <v>58</v>
      </c>
      <c r="E36" s="31" t="s">
        <v>51</v>
      </c>
      <c r="G36" s="31" t="s">
        <v>85</v>
      </c>
      <c r="I36" s="31" t="s">
        <v>61</v>
      </c>
      <c r="J36" s="33"/>
      <c r="K36" s="31" t="s">
        <v>66</v>
      </c>
      <c r="L36" s="31" t="s">
        <v>77</v>
      </c>
      <c r="M36" s="31" t="s">
        <v>49</v>
      </c>
      <c r="O36" s="210" t="s">
        <v>74</v>
      </c>
      <c r="P36" s="211"/>
      <c r="R36" s="204" t="s">
        <v>78</v>
      </c>
      <c r="S36" s="205"/>
      <c r="U36" s="204" t="s">
        <v>53</v>
      </c>
      <c r="V36" s="251"/>
      <c r="Y36" s="204" t="s">
        <v>47</v>
      </c>
      <c r="Z36" s="205"/>
      <c r="AB36" s="204" t="s">
        <v>55</v>
      </c>
      <c r="AC36" s="251"/>
      <c r="AE36" s="31" t="s">
        <v>90</v>
      </c>
      <c r="AF36" s="31" t="s">
        <v>80</v>
      </c>
      <c r="AI36" s="204" t="s">
        <v>56</v>
      </c>
      <c r="AJ36" s="251"/>
    </row>
    <row r="37" spans="1:42" s="29" customFormat="1" ht="6" customHeight="1">
      <c r="A37" s="33"/>
      <c r="C37" s="33"/>
      <c r="E37" s="35"/>
      <c r="G37" s="35"/>
      <c r="I37" s="35"/>
      <c r="J37" s="33"/>
      <c r="K37" s="35"/>
      <c r="L37" s="35"/>
      <c r="M37" s="35"/>
      <c r="O37" s="33"/>
      <c r="R37" s="33"/>
      <c r="U37" s="33"/>
      <c r="V37" s="33"/>
      <c r="AB37" s="33"/>
      <c r="AC37" s="33"/>
      <c r="AE37" s="33"/>
      <c r="AI37" s="33"/>
      <c r="AJ37" s="33"/>
    </row>
    <row r="38" spans="1:42" s="29" customFormat="1" ht="13" customHeight="1">
      <c r="A38" s="37">
        <v>30</v>
      </c>
      <c r="C38" s="38" t="s">
        <v>94</v>
      </c>
      <c r="E38" s="37">
        <v>12</v>
      </c>
      <c r="G38" s="37" t="s">
        <v>59</v>
      </c>
      <c r="I38" s="40">
        <f>'24'!E42</f>
        <v>0</v>
      </c>
      <c r="J38" s="76"/>
      <c r="K38" s="40">
        <f>'24'!G42</f>
        <v>0</v>
      </c>
      <c r="L38" s="40">
        <f>K38-O38</f>
        <v>0</v>
      </c>
      <c r="M38" s="77" t="str">
        <f>IF(O38=0,"-",L38/K38)</f>
        <v>-</v>
      </c>
      <c r="O38" s="212">
        <f>'24'!H42</f>
        <v>0</v>
      </c>
      <c r="P38" s="227"/>
      <c r="R38" s="194" t="str">
        <f>'24'!I42</f>
        <v>-</v>
      </c>
      <c r="S38" s="195"/>
      <c r="U38" s="196" t="str">
        <f>'24'!O42</f>
        <v>0:00</v>
      </c>
      <c r="V38" s="240"/>
      <c r="Y38" s="241" t="str">
        <f>CONCATENATE('24'!X42," - ",'24'!Y42," - ",'24'!Z42)</f>
        <v>0 - 0 - 0</v>
      </c>
      <c r="Z38" s="242"/>
      <c r="AB38" s="206">
        <f>IF('24'!X42=0,0,('24'!X42+('24'!Z42*0.5))/('24'!X42+'24'!Y42+'24'!Z42))</f>
        <v>0</v>
      </c>
      <c r="AC38" s="230"/>
      <c r="AE38" s="40">
        <f>'24'!N42</f>
        <v>0</v>
      </c>
      <c r="AF38" s="40">
        <f>'24'!AB42</f>
        <v>0</v>
      </c>
      <c r="AI38" s="200">
        <f>IF(I43=0,0,U38/U43)</f>
        <v>0</v>
      </c>
      <c r="AJ38" s="249"/>
    </row>
    <row r="39" spans="1:42" s="33" customFormat="1" ht="13" customHeight="1">
      <c r="A39" s="37">
        <v>31</v>
      </c>
      <c r="B39" s="29"/>
      <c r="C39" s="38" t="s">
        <v>95</v>
      </c>
      <c r="D39" s="29"/>
      <c r="E39" s="37">
        <v>12</v>
      </c>
      <c r="F39" s="29"/>
      <c r="G39" s="37" t="s">
        <v>59</v>
      </c>
      <c r="H39" s="29"/>
      <c r="I39" s="40">
        <f>'36'!E42</f>
        <v>0</v>
      </c>
      <c r="J39" s="76"/>
      <c r="K39" s="40">
        <f>'36'!G42</f>
        <v>0</v>
      </c>
      <c r="L39" s="40">
        <f>K39-O39</f>
        <v>0</v>
      </c>
      <c r="M39" s="77" t="str">
        <f>IF(O39=0,"-",L39/K39)</f>
        <v>-</v>
      </c>
      <c r="N39" s="29"/>
      <c r="O39" s="212">
        <f>'36'!H42</f>
        <v>0</v>
      </c>
      <c r="P39" s="227"/>
      <c r="Q39" s="29"/>
      <c r="R39" s="194" t="str">
        <f>'36'!I42</f>
        <v>-</v>
      </c>
      <c r="S39" s="195"/>
      <c r="T39" s="29"/>
      <c r="U39" s="196" t="str">
        <f>'36'!O42</f>
        <v>0:00</v>
      </c>
      <c r="V39" s="240"/>
      <c r="W39" s="29"/>
      <c r="X39" s="29"/>
      <c r="Y39" s="241" t="str">
        <f>CONCATENATE('36'!X42," - ",'36'!Y42," - ",'36'!Z42)</f>
        <v>0 - 0 - 0</v>
      </c>
      <c r="Z39" s="242"/>
      <c r="AA39" s="29"/>
      <c r="AB39" s="206">
        <f>IF('36'!X42=0,0,('36'!X42+('36'!Z42*0.5))/('36'!X42+'36'!Y42+'36'!Z42))</f>
        <v>0</v>
      </c>
      <c r="AC39" s="230"/>
      <c r="AD39" s="29"/>
      <c r="AE39" s="40">
        <f>'36'!N42</f>
        <v>0</v>
      </c>
      <c r="AF39" s="40">
        <f>'36'!AB42</f>
        <v>0</v>
      </c>
      <c r="AG39" s="29"/>
      <c r="AH39" s="29"/>
      <c r="AI39" s="200">
        <f>IF(I43=0,0,U39/U43)</f>
        <v>0</v>
      </c>
      <c r="AJ39" s="249"/>
      <c r="AK39" s="29"/>
      <c r="AL39" s="29"/>
      <c r="AM39" s="29"/>
      <c r="AN39" s="29"/>
      <c r="AO39" s="29"/>
      <c r="AP39" s="29"/>
    </row>
    <row r="40" spans="1:42" s="33" customFormat="1" ht="13" customHeight="1">
      <c r="A40" s="37"/>
      <c r="B40" s="29"/>
      <c r="C40" s="38"/>
      <c r="D40" s="29"/>
      <c r="E40" s="37"/>
      <c r="F40" s="29"/>
      <c r="G40" s="37"/>
      <c r="H40" s="29"/>
      <c r="I40" s="40">
        <f>'39'!E42</f>
        <v>0</v>
      </c>
      <c r="J40" s="76"/>
      <c r="K40" s="40">
        <f>'39'!G42</f>
        <v>0</v>
      </c>
      <c r="L40" s="40">
        <f>K40-O40</f>
        <v>0</v>
      </c>
      <c r="M40" s="77" t="str">
        <f>IF(O40=0,"-",L40/K40)</f>
        <v>-</v>
      </c>
      <c r="N40" s="29"/>
      <c r="O40" s="212">
        <f>'39'!H42</f>
        <v>0</v>
      </c>
      <c r="P40" s="227"/>
      <c r="Q40" s="29"/>
      <c r="R40" s="194" t="str">
        <f>'39'!I42</f>
        <v>-</v>
      </c>
      <c r="S40" s="195"/>
      <c r="T40" s="29"/>
      <c r="U40" s="196" t="str">
        <f>'39'!O42</f>
        <v>0:00</v>
      </c>
      <c r="V40" s="240"/>
      <c r="W40" s="29"/>
      <c r="X40" s="29"/>
      <c r="Y40" s="241" t="str">
        <f>CONCATENATE('39'!X42," - ",'39'!Y42," - ",'39'!Z42)</f>
        <v>0 - 0 - 0</v>
      </c>
      <c r="Z40" s="242"/>
      <c r="AA40" s="29"/>
      <c r="AB40" s="206">
        <f>IF('39'!X42=0,0,('39'!X42+('39'!Z42*0.5))/('39'!X42+'39'!Y42+'39'!Z42))</f>
        <v>0</v>
      </c>
      <c r="AC40" s="230"/>
      <c r="AD40" s="29"/>
      <c r="AE40" s="40">
        <f>'39'!N42</f>
        <v>0</v>
      </c>
      <c r="AF40" s="40">
        <f>'39'!AB42</f>
        <v>0</v>
      </c>
      <c r="AG40" s="29"/>
      <c r="AH40" s="29"/>
      <c r="AI40" s="200">
        <f>IF(I43=0,0,U40/U43)</f>
        <v>0</v>
      </c>
      <c r="AJ40" s="249"/>
      <c r="AK40" s="29"/>
      <c r="AL40" s="29"/>
      <c r="AM40" s="29"/>
      <c r="AN40" s="29"/>
      <c r="AO40" s="29"/>
      <c r="AP40" s="29"/>
    </row>
    <row r="41" spans="1:42" s="29" customFormat="1" ht="13" customHeight="1">
      <c r="A41" s="37"/>
      <c r="C41" s="38" t="s">
        <v>34</v>
      </c>
      <c r="E41" s="37" t="s">
        <v>89</v>
      </c>
      <c r="G41" s="37" t="s">
        <v>89</v>
      </c>
      <c r="I41" s="40">
        <f>'24'!A42+'36'!A42</f>
        <v>0</v>
      </c>
      <c r="J41" s="76"/>
      <c r="K41" s="40" t="s">
        <v>89</v>
      </c>
      <c r="L41" s="40" t="s">
        <v>89</v>
      </c>
      <c r="M41" s="77" t="s">
        <v>89</v>
      </c>
      <c r="O41" s="212">
        <v>0</v>
      </c>
      <c r="P41" s="227"/>
      <c r="R41" s="238" t="s">
        <v>89</v>
      </c>
      <c r="S41" s="239"/>
      <c r="U41" s="236" t="str">
        <f>IF(I53&lt;10,CONCATENATE(E53,":0",I53),CONCATENATE(E53,":",I53))</f>
        <v>0:00</v>
      </c>
      <c r="V41" s="237"/>
      <c r="Y41" s="228" t="s">
        <v>89</v>
      </c>
      <c r="Z41" s="229"/>
      <c r="AB41" s="202" t="s">
        <v>89</v>
      </c>
      <c r="AC41" s="231"/>
      <c r="AE41" s="40" t="s">
        <v>89</v>
      </c>
      <c r="AF41" s="40" t="s">
        <v>89</v>
      </c>
      <c r="AG41" s="33"/>
      <c r="AI41" s="200">
        <f>IF(I43=0,0,U41/U43)</f>
        <v>0</v>
      </c>
      <c r="AJ41" s="249"/>
    </row>
    <row r="42" spans="1:42" s="29" customFormat="1" ht="8" customHeight="1">
      <c r="E42" s="30"/>
      <c r="G42" s="30"/>
      <c r="M42" s="78"/>
      <c r="R42" s="79"/>
      <c r="S42" s="79"/>
      <c r="U42" s="80"/>
      <c r="V42" s="80"/>
      <c r="AF42" s="81"/>
    </row>
    <row r="43" spans="1:42" s="29" customFormat="1" ht="13" customHeight="1">
      <c r="A43" s="33"/>
      <c r="C43" s="66" t="s">
        <v>32</v>
      </c>
      <c r="E43" s="33"/>
      <c r="G43" s="33"/>
      <c r="I43" s="67">
        <f>AE43</f>
        <v>0</v>
      </c>
      <c r="J43" s="76"/>
      <c r="K43" s="108">
        <f>SUM(K38:K41)</f>
        <v>0</v>
      </c>
      <c r="L43" s="108">
        <f>SUM(L38:L41)</f>
        <v>0</v>
      </c>
      <c r="M43" s="77" t="str">
        <f>IF(O43=0,"-",L43/K43)</f>
        <v>-</v>
      </c>
      <c r="O43" s="247">
        <f>SUM(O38:P41)</f>
        <v>0</v>
      </c>
      <c r="P43" s="248"/>
      <c r="R43" s="238" t="str">
        <f>IF(SUM(O38:P40)=0,"-",(O38+O39+O40)/('24'!P42+'36'!P42+'39'!P42))</f>
        <v>-</v>
      </c>
      <c r="S43" s="239"/>
      <c r="U43" s="225" t="str">
        <f>IF(I51&lt;10,CONCATENATE(E51,":0",I51),CONCATENATE(E51,":",I51))</f>
        <v>0:00</v>
      </c>
      <c r="V43" s="233"/>
      <c r="Y43" s="234" t="str">
        <f>CONCATENATE('24'!X42+'36'!X42+'39'!X42," - ",'24'!Y42+'36'!Y42+'39'!Y42," - ",'24'!Z42+'36'!Z42+'39'!Z42)</f>
        <v>0 - 0 - 0</v>
      </c>
      <c r="Z43" s="235"/>
      <c r="AB43" s="245">
        <f>IF(SUM(AB38:AC40)=0,0,(('24'!X42+'36'!X42+'39'!X42)+(('24'!Z42+'36'!Z42+'39'!Z42)*0.5))/('24'!X42+'24'!Y42+'24'!Z42+'36'!X42+'36'!Y42+'36'!Z42+'39'!X42+'39'!Y42+'39'!Z42))</f>
        <v>0</v>
      </c>
      <c r="AC43" s="246"/>
      <c r="AE43" s="108">
        <f>SUM(AE38:AE41)</f>
        <v>0</v>
      </c>
      <c r="AF43" s="108">
        <f>SUM(AF38:AF42)</f>
        <v>0</v>
      </c>
      <c r="AI43" s="200">
        <f>SUM(AI38:AJ41)</f>
        <v>0</v>
      </c>
      <c r="AJ43" s="249"/>
    </row>
    <row r="44" spans="1:42">
      <c r="A44" s="2"/>
      <c r="C44" s="4"/>
      <c r="E44" s="2"/>
      <c r="G44" s="2"/>
      <c r="I44" s="25"/>
      <c r="J44" s="8"/>
      <c r="K44" s="25"/>
      <c r="L44" s="25"/>
      <c r="M44" s="23"/>
      <c r="O44" s="25"/>
      <c r="R44" s="26"/>
      <c r="S44" s="26"/>
      <c r="U44" s="25"/>
      <c r="V44" s="27"/>
      <c r="Z44" s="25"/>
      <c r="AB44" s="25"/>
      <c r="AC44" s="25"/>
      <c r="AE44" s="2"/>
    </row>
    <row r="45" spans="1:42">
      <c r="E45"/>
      <c r="G45"/>
    </row>
    <row r="48" spans="1:42">
      <c r="H48" s="24"/>
      <c r="I48" s="24"/>
      <c r="AB48" s="250"/>
      <c r="AC48" s="250"/>
    </row>
    <row r="49" spans="3:32">
      <c r="AB49" s="232"/>
      <c r="AC49" s="232"/>
    </row>
    <row r="50" spans="3:32">
      <c r="C50" s="11"/>
      <c r="E50" s="11"/>
      <c r="G50" s="11"/>
      <c r="I50" s="12"/>
      <c r="J50" s="9"/>
      <c r="AB50" s="232"/>
      <c r="AC50" s="232"/>
    </row>
    <row r="51" spans="3:32" s="29" customFormat="1" ht="14">
      <c r="C51" s="88">
        <f>'24'!C50+'24'!I50+'36'!C50+'36'!I50+'39'!C50+'39'!I50+'xG2'!C49+'xG2'!I49</f>
        <v>0</v>
      </c>
      <c r="D51" s="33"/>
      <c r="E51" s="220">
        <f>(HOUR(C51)*60)+(MINUTE(C51))</f>
        <v>0</v>
      </c>
      <c r="F51" s="220"/>
      <c r="G51" s="220"/>
      <c r="H51" s="89"/>
      <c r="I51" s="89">
        <f>SECOND(C51)</f>
        <v>0</v>
      </c>
      <c r="K51" s="218" t="s">
        <v>35</v>
      </c>
      <c r="L51" s="243"/>
      <c r="Z51" s="90"/>
      <c r="AB51" s="244"/>
      <c r="AC51" s="244"/>
    </row>
    <row r="52" spans="3:32" s="29" customFormat="1" ht="12">
      <c r="E52" s="30"/>
      <c r="G52" s="30"/>
    </row>
    <row r="53" spans="3:32" s="29" customFormat="1" ht="14">
      <c r="C53" s="88">
        <f>'24'!I50+'36'!I50+'39'!I50+'xG2'!I49</f>
        <v>0</v>
      </c>
      <c r="E53" s="220">
        <f>(HOUR(C53)*60)+(MINUTE(C53))</f>
        <v>0</v>
      </c>
      <c r="F53" s="220"/>
      <c r="G53" s="220"/>
      <c r="I53" s="89">
        <f>SECOND(C53)</f>
        <v>0</v>
      </c>
      <c r="K53" s="218" t="s">
        <v>34</v>
      </c>
      <c r="L53" s="243"/>
    </row>
    <row r="54" spans="3:32" s="29" customFormat="1" ht="12">
      <c r="E54" s="30"/>
      <c r="G54" s="30"/>
    </row>
    <row r="55" spans="3:32" s="29" customFormat="1" ht="12">
      <c r="E55" s="30"/>
      <c r="G55" s="30"/>
    </row>
    <row r="56" spans="3:32" s="29" customFormat="1" ht="14">
      <c r="C56" s="91" t="s">
        <v>91</v>
      </c>
      <c r="E56" s="92" t="s">
        <v>59</v>
      </c>
      <c r="G56" s="92" t="s">
        <v>59</v>
      </c>
      <c r="I56" s="92">
        <v>0</v>
      </c>
      <c r="J56" s="76"/>
      <c r="K56" s="92">
        <v>0</v>
      </c>
      <c r="L56" s="92">
        <v>0</v>
      </c>
      <c r="M56" s="93" t="e">
        <v>#DIV/0!</v>
      </c>
      <c r="O56" s="92">
        <v>0</v>
      </c>
      <c r="R56" s="94">
        <v>0</v>
      </c>
      <c r="S56" s="94">
        <v>0</v>
      </c>
      <c r="U56" s="92">
        <v>0</v>
      </c>
      <c r="V56" s="95">
        <v>0</v>
      </c>
      <c r="X56" s="92">
        <v>0</v>
      </c>
      <c r="Z56" s="92">
        <v>2</v>
      </c>
      <c r="AB56" s="92" t="s">
        <v>89</v>
      </c>
      <c r="AC56" s="92" t="s">
        <v>89</v>
      </c>
      <c r="AF56" s="92">
        <v>2</v>
      </c>
    </row>
  </sheetData>
  <sheetCalcPr fullCalcOnLoad="1"/>
  <mergeCells count="52">
    <mergeCell ref="R1:AJ1"/>
    <mergeCell ref="R3:S3"/>
    <mergeCell ref="U3:V3"/>
    <mergeCell ref="X3:Z3"/>
    <mergeCell ref="AB3:AC3"/>
    <mergeCell ref="AE3:AF3"/>
    <mergeCell ref="AH3:AJ3"/>
    <mergeCell ref="O4:P4"/>
    <mergeCell ref="O36:P36"/>
    <mergeCell ref="R36:S36"/>
    <mergeCell ref="U36:V36"/>
    <mergeCell ref="Y36:Z36"/>
    <mergeCell ref="O38:P38"/>
    <mergeCell ref="U38:V38"/>
    <mergeCell ref="Y38:Z38"/>
    <mergeCell ref="AB38:AC38"/>
    <mergeCell ref="AI38:AJ38"/>
    <mergeCell ref="R38:S38"/>
    <mergeCell ref="AI36:AJ36"/>
    <mergeCell ref="AB36:AC36"/>
    <mergeCell ref="U39:V39"/>
    <mergeCell ref="Y39:Z39"/>
    <mergeCell ref="R39:S39"/>
    <mergeCell ref="AI41:AJ41"/>
    <mergeCell ref="AI43:AJ43"/>
    <mergeCell ref="AI40:AJ40"/>
    <mergeCell ref="AI39:AJ39"/>
    <mergeCell ref="AB48:AC48"/>
    <mergeCell ref="AB40:AC40"/>
    <mergeCell ref="AB50:AC50"/>
    <mergeCell ref="K51:L51"/>
    <mergeCell ref="AB51:AC51"/>
    <mergeCell ref="AB43:AC43"/>
    <mergeCell ref="E53:G53"/>
    <mergeCell ref="K53:L53"/>
    <mergeCell ref="E51:G51"/>
    <mergeCell ref="O43:P43"/>
    <mergeCell ref="R43:S43"/>
    <mergeCell ref="O39:P39"/>
    <mergeCell ref="Y41:Z41"/>
    <mergeCell ref="AB39:AC39"/>
    <mergeCell ref="AB41:AC41"/>
    <mergeCell ref="AB49:AC49"/>
    <mergeCell ref="U43:V43"/>
    <mergeCell ref="Y43:Z43"/>
    <mergeCell ref="O40:P40"/>
    <mergeCell ref="U41:V41"/>
    <mergeCell ref="O41:P41"/>
    <mergeCell ref="R41:S41"/>
    <mergeCell ref="R40:S40"/>
    <mergeCell ref="U40:V40"/>
    <mergeCell ref="Y40:Z40"/>
  </mergeCells>
  <phoneticPr fontId="15" type="noConversion"/>
  <conditionalFormatting sqref="S6:S34">
    <cfRule type="cellIs" dxfId="92" priority="0" stopIfTrue="1" operator="greaterThan">
      <formula>0</formula>
    </cfRule>
  </conditionalFormatting>
  <printOptions horizontalCentered="1"/>
  <pageMargins left="0.5" right="0.5" top="0.5" bottom="0.5" header="0.5" footer="0.5"/>
  <ignoredErrors>
    <ignoredError sqref="V10:V19 V33:W33" evalError="1"/>
    <ignoredError sqref="AF43 LVU8193:MFQ8193 K33:U33 HHQ8193:LLY8193" emptyCellReference="1"/>
    <ignoredError sqref="X33:AJ33" evalError="1" emptyCellReference="1"/>
  </ignoredError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AH13" sqref="AH13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Season'!A22," - ",'Regular Season'!C22)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62">
        <f>'2'!A7</f>
        <v>39774</v>
      </c>
      <c r="B7" s="126">
        <f>IF(AND(Q7&lt;&gt;"",Q7&lt;&gt;"-"),1,0)</f>
        <v>0</v>
      </c>
      <c r="C7" s="160" t="str">
        <f>'2'!C7</f>
        <v>Beaver Dam</v>
      </c>
      <c r="D7" s="126"/>
      <c r="E7" s="99" t="s">
        <v>89</v>
      </c>
      <c r="F7" s="82">
        <f>IF(AND(E7&lt;&gt;"",E7&lt;&gt;"-"),1,0)</f>
        <v>0</v>
      </c>
      <c r="G7" s="101" t="s">
        <v>89</v>
      </c>
      <c r="H7" s="101" t="s">
        <v>93</v>
      </c>
      <c r="I7" s="102">
        <f>SUM(G7:H7)</f>
        <v>0</v>
      </c>
      <c r="K7" s="163" t="s">
        <v>89</v>
      </c>
      <c r="L7" s="39"/>
      <c r="M7" s="101" t="s">
        <v>89</v>
      </c>
      <c r="N7" s="101" t="s">
        <v>89</v>
      </c>
      <c r="P7" s="101" t="s">
        <v>89</v>
      </c>
      <c r="Q7" s="105" t="str">
        <f>IF(P7="-","-",IF(G7="-","0.000",G7/P7))</f>
        <v>-</v>
      </c>
      <c r="S7" s="101" t="s">
        <v>89</v>
      </c>
      <c r="T7" s="101" t="s">
        <v>89</v>
      </c>
      <c r="U7" s="105" t="str">
        <f t="shared" ref="U7:U30" si="0">IF((S7="-"),"-",IF((AND(S7=0,T7&gt;0)),"0.000",S7/T7))</f>
        <v>-</v>
      </c>
      <c r="V7" s="39"/>
      <c r="W7" s="101" t="s">
        <v>89</v>
      </c>
      <c r="X7" s="101" t="s">
        <v>89</v>
      </c>
      <c r="Y7" s="39"/>
      <c r="Z7" s="101" t="s">
        <v>89</v>
      </c>
      <c r="AA7" s="101" t="s">
        <v>89</v>
      </c>
      <c r="AC7" s="101" t="s">
        <v>93</v>
      </c>
      <c r="AD7" s="101" t="s">
        <v>93</v>
      </c>
      <c r="AE7" s="101" t="s">
        <v>93</v>
      </c>
    </row>
    <row r="8" spans="1:32" s="33" customFormat="1" ht="13" customHeight="1">
      <c r="A8" s="162">
        <f>'2'!A8</f>
        <v>39778</v>
      </c>
      <c r="B8" s="126">
        <f t="shared" ref="B8:B30" si="1">IF(AND(Q8&lt;&gt;"",Q8&lt;&gt;"-"),1,0)</f>
        <v>0</v>
      </c>
      <c r="C8" s="160" t="str">
        <f>'2'!C8</f>
        <v>Ice Dogs</v>
      </c>
      <c r="D8" s="81"/>
      <c r="E8" s="99" t="s">
        <v>89</v>
      </c>
      <c r="F8" s="76">
        <f>IF(AND(E8&lt;&gt;"",E8&lt;&gt;"-"),1,0)</f>
        <v>0</v>
      </c>
      <c r="G8" s="101" t="s">
        <v>89</v>
      </c>
      <c r="H8" s="101" t="s">
        <v>93</v>
      </c>
      <c r="I8" s="102">
        <f>SUM(G8:H8)</f>
        <v>0</v>
      </c>
      <c r="J8" s="64"/>
      <c r="K8" s="163" t="s">
        <v>89</v>
      </c>
      <c r="L8" s="39"/>
      <c r="M8" s="101" t="s">
        <v>89</v>
      </c>
      <c r="N8" s="101" t="s">
        <v>89</v>
      </c>
      <c r="O8" s="64"/>
      <c r="P8" s="101" t="s">
        <v>89</v>
      </c>
      <c r="Q8" s="105" t="str">
        <f t="shared" ref="Q8:Q30" si="2">IF(P8="-","-",IF(G8="-","0.000",G8/P8))</f>
        <v>-</v>
      </c>
      <c r="R8" s="64"/>
      <c r="S8" s="101" t="s">
        <v>89</v>
      </c>
      <c r="T8" s="101" t="s">
        <v>89</v>
      </c>
      <c r="U8" s="105" t="str">
        <f t="shared" si="0"/>
        <v>-</v>
      </c>
      <c r="V8" s="39"/>
      <c r="W8" s="101" t="s">
        <v>89</v>
      </c>
      <c r="X8" s="101" t="s">
        <v>89</v>
      </c>
      <c r="Y8" s="39"/>
      <c r="Z8" s="101" t="s">
        <v>89</v>
      </c>
      <c r="AA8" s="101" t="s">
        <v>89</v>
      </c>
      <c r="AB8" s="64"/>
      <c r="AC8" s="101" t="s">
        <v>93</v>
      </c>
      <c r="AD8" s="101" t="s">
        <v>93</v>
      </c>
      <c r="AE8" s="101" t="s">
        <v>93</v>
      </c>
    </row>
    <row r="9" spans="1:32" s="33" customFormat="1" ht="13" customHeight="1">
      <c r="A9" s="162">
        <f>'2'!A9</f>
        <v>39781</v>
      </c>
      <c r="B9" s="126">
        <f t="shared" si="1"/>
        <v>0</v>
      </c>
      <c r="C9" s="160" t="str">
        <f>'2'!C9</f>
        <v>Beloit</v>
      </c>
      <c r="D9" s="81"/>
      <c r="E9" s="99" t="s">
        <v>89</v>
      </c>
      <c r="F9" s="76">
        <f>IF(AND(E9&lt;&gt;"",E9&lt;&gt;"-"),1,0)</f>
        <v>0</v>
      </c>
      <c r="G9" s="101" t="s">
        <v>89</v>
      </c>
      <c r="H9" s="101" t="s">
        <v>93</v>
      </c>
      <c r="I9" s="102">
        <f t="shared" ref="I9:I30" si="3">SUM(G9:H9)</f>
        <v>0</v>
      </c>
      <c r="J9" s="64"/>
      <c r="K9" s="163" t="s">
        <v>89</v>
      </c>
      <c r="L9" s="39"/>
      <c r="M9" s="101" t="s">
        <v>89</v>
      </c>
      <c r="N9" s="101" t="s">
        <v>89</v>
      </c>
      <c r="O9" s="64"/>
      <c r="P9" s="101" t="s">
        <v>89</v>
      </c>
      <c r="Q9" s="105" t="str">
        <f t="shared" si="2"/>
        <v>-</v>
      </c>
      <c r="R9" s="64"/>
      <c r="S9" s="101" t="s">
        <v>89</v>
      </c>
      <c r="T9" s="101" t="s">
        <v>89</v>
      </c>
      <c r="U9" s="105" t="str">
        <f t="shared" si="0"/>
        <v>-</v>
      </c>
      <c r="V9" s="39"/>
      <c r="W9" s="101" t="s">
        <v>89</v>
      </c>
      <c r="X9" s="101" t="s">
        <v>89</v>
      </c>
      <c r="Y9" s="39"/>
      <c r="Z9" s="101" t="s">
        <v>89</v>
      </c>
      <c r="AA9" s="101" t="s">
        <v>89</v>
      </c>
      <c r="AB9" s="64"/>
      <c r="AC9" s="101" t="s">
        <v>93</v>
      </c>
      <c r="AD9" s="101" t="s">
        <v>93</v>
      </c>
      <c r="AE9" s="101" t="s">
        <v>93</v>
      </c>
    </row>
    <row r="10" spans="1:32" s="33" customFormat="1" ht="13" customHeight="1">
      <c r="A10" s="162">
        <f>'2'!A10</f>
        <v>39782</v>
      </c>
      <c r="B10" s="126">
        <f t="shared" si="1"/>
        <v>0</v>
      </c>
      <c r="C10" s="160" t="str">
        <f>'2'!C10</f>
        <v>Wisconsin Storm</v>
      </c>
      <c r="D10" s="81"/>
      <c r="E10" s="99" t="s">
        <v>89</v>
      </c>
      <c r="F10" s="76">
        <f t="shared" ref="F10:F30" si="4">IF(AND(E10&lt;&gt;"",E10&lt;&gt;"-"),1,0)</f>
        <v>0</v>
      </c>
      <c r="G10" s="101" t="s">
        <v>89</v>
      </c>
      <c r="H10" s="101" t="s">
        <v>93</v>
      </c>
      <c r="I10" s="102">
        <f t="shared" si="3"/>
        <v>0</v>
      </c>
      <c r="J10" s="64"/>
      <c r="K10" s="163" t="s">
        <v>89</v>
      </c>
      <c r="L10" s="39"/>
      <c r="M10" s="101" t="s">
        <v>89</v>
      </c>
      <c r="N10" s="101" t="s">
        <v>89</v>
      </c>
      <c r="O10" s="64"/>
      <c r="P10" s="101" t="s">
        <v>89</v>
      </c>
      <c r="Q10" s="105" t="str">
        <f t="shared" si="2"/>
        <v>-</v>
      </c>
      <c r="R10" s="64"/>
      <c r="S10" s="101" t="s">
        <v>89</v>
      </c>
      <c r="T10" s="101" t="s">
        <v>89</v>
      </c>
      <c r="U10" s="105" t="str">
        <f t="shared" si="0"/>
        <v>-</v>
      </c>
      <c r="V10" s="39"/>
      <c r="W10" s="101" t="s">
        <v>89</v>
      </c>
      <c r="X10" s="101" t="s">
        <v>89</v>
      </c>
      <c r="Y10" s="39"/>
      <c r="Z10" s="101" t="s">
        <v>89</v>
      </c>
      <c r="AA10" s="101" t="s">
        <v>89</v>
      </c>
      <c r="AB10" s="64"/>
      <c r="AC10" s="101" t="s">
        <v>93</v>
      </c>
      <c r="AD10" s="101" t="s">
        <v>93</v>
      </c>
      <c r="AE10" s="101" t="s">
        <v>93</v>
      </c>
    </row>
    <row r="11" spans="1:32" s="29" customFormat="1" ht="13" customHeight="1">
      <c r="A11" s="162">
        <f>'2'!A11</f>
        <v>39785</v>
      </c>
      <c r="B11" s="126">
        <f t="shared" si="1"/>
        <v>0</v>
      </c>
      <c r="C11" s="160" t="str">
        <f>'2'!C11</f>
        <v>Sun Prairie</v>
      </c>
      <c r="D11" s="81"/>
      <c r="E11" s="99" t="s">
        <v>89</v>
      </c>
      <c r="F11" s="76">
        <f t="shared" si="4"/>
        <v>0</v>
      </c>
      <c r="G11" s="101" t="s">
        <v>89</v>
      </c>
      <c r="H11" s="101" t="s">
        <v>93</v>
      </c>
      <c r="I11" s="102">
        <f t="shared" si="3"/>
        <v>0</v>
      </c>
      <c r="J11" s="64"/>
      <c r="K11" s="163" t="s">
        <v>89</v>
      </c>
      <c r="L11" s="39"/>
      <c r="M11" s="101" t="s">
        <v>89</v>
      </c>
      <c r="N11" s="101" t="s">
        <v>89</v>
      </c>
      <c r="O11" s="64"/>
      <c r="P11" s="101" t="s">
        <v>89</v>
      </c>
      <c r="Q11" s="105" t="str">
        <f t="shared" si="2"/>
        <v>-</v>
      </c>
      <c r="R11" s="64"/>
      <c r="S11" s="101" t="s">
        <v>89</v>
      </c>
      <c r="T11" s="101" t="s">
        <v>89</v>
      </c>
      <c r="U11" s="105" t="str">
        <f t="shared" si="0"/>
        <v>-</v>
      </c>
      <c r="V11" s="39"/>
      <c r="W11" s="101" t="s">
        <v>89</v>
      </c>
      <c r="X11" s="101" t="s">
        <v>89</v>
      </c>
      <c r="Y11" s="39"/>
      <c r="Z11" s="101" t="s">
        <v>89</v>
      </c>
      <c r="AA11" s="101" t="s">
        <v>89</v>
      </c>
      <c r="AB11" s="64"/>
      <c r="AC11" s="101" t="s">
        <v>93</v>
      </c>
      <c r="AD11" s="101" t="s">
        <v>93</v>
      </c>
      <c r="AE11" s="101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 t="s">
        <v>14</v>
      </c>
      <c r="F12" s="76">
        <f t="shared" si="4"/>
        <v>1</v>
      </c>
      <c r="G12" s="41">
        <v>1</v>
      </c>
      <c r="H12" s="40" t="s">
        <v>93</v>
      </c>
      <c r="I12" s="42">
        <f t="shared" si="3"/>
        <v>1</v>
      </c>
      <c r="J12" s="64"/>
      <c r="K12" s="114" t="s">
        <v>89</v>
      </c>
      <c r="L12" s="39"/>
      <c r="M12" s="41">
        <v>1</v>
      </c>
      <c r="N12" s="41">
        <v>2</v>
      </c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 t="s">
        <v>14</v>
      </c>
      <c r="F13" s="76">
        <f t="shared" si="4"/>
        <v>1</v>
      </c>
      <c r="G13" s="41" t="s">
        <v>89</v>
      </c>
      <c r="H13" s="40" t="s">
        <v>93</v>
      </c>
      <c r="I13" s="42">
        <f t="shared" si="3"/>
        <v>0</v>
      </c>
      <c r="J13" s="64"/>
      <c r="K13" s="114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>
        <v>1</v>
      </c>
      <c r="T13" s="41">
        <v>1</v>
      </c>
      <c r="U13" s="46">
        <f t="shared" si="0"/>
        <v>1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62">
        <f>'2'!A14</f>
        <v>39801</v>
      </c>
      <c r="B14" s="81">
        <f t="shared" si="1"/>
        <v>0</v>
      </c>
      <c r="C14" s="160" t="str">
        <f>'2'!C14</f>
        <v>Fox City Stars</v>
      </c>
      <c r="D14" s="81"/>
      <c r="E14" s="99" t="s">
        <v>89</v>
      </c>
      <c r="F14" s="76">
        <f t="shared" si="4"/>
        <v>0</v>
      </c>
      <c r="G14" s="101" t="s">
        <v>89</v>
      </c>
      <c r="H14" s="101" t="s">
        <v>93</v>
      </c>
      <c r="I14" s="102">
        <f t="shared" si="3"/>
        <v>0</v>
      </c>
      <c r="J14" s="64"/>
      <c r="K14" s="163" t="s">
        <v>89</v>
      </c>
      <c r="L14" s="39"/>
      <c r="M14" s="101" t="s">
        <v>89</v>
      </c>
      <c r="N14" s="101" t="s">
        <v>89</v>
      </c>
      <c r="O14" s="64"/>
      <c r="P14" s="101" t="s">
        <v>89</v>
      </c>
      <c r="Q14" s="105" t="str">
        <f t="shared" si="2"/>
        <v>-</v>
      </c>
      <c r="R14" s="64"/>
      <c r="S14" s="101" t="s">
        <v>89</v>
      </c>
      <c r="T14" s="101" t="s">
        <v>89</v>
      </c>
      <c r="U14" s="105" t="str">
        <f t="shared" si="0"/>
        <v>-</v>
      </c>
      <c r="V14" s="39"/>
      <c r="W14" s="101" t="s">
        <v>89</v>
      </c>
      <c r="X14" s="101" t="s">
        <v>89</v>
      </c>
      <c r="Y14" s="39"/>
      <c r="Z14" s="101" t="s">
        <v>89</v>
      </c>
      <c r="AA14" s="101" t="s">
        <v>89</v>
      </c>
      <c r="AB14" s="64"/>
      <c r="AC14" s="101" t="s">
        <v>93</v>
      </c>
      <c r="AD14" s="101" t="s">
        <v>93</v>
      </c>
      <c r="AE14" s="101" t="s">
        <v>93</v>
      </c>
    </row>
    <row r="15" spans="1:32" s="39" customFormat="1" ht="13" customHeight="1">
      <c r="A15" s="125">
        <f>'2'!A18</f>
        <v>39812</v>
      </c>
      <c r="B15" s="126">
        <f t="shared" si="1"/>
        <v>0</v>
      </c>
      <c r="C15" s="128" t="e">
        <f>'2'!#REF!</f>
        <v>#REF!</v>
      </c>
      <c r="D15" s="126"/>
      <c r="E15" s="51" t="s">
        <v>14</v>
      </c>
      <c r="F15" s="82">
        <f t="shared" si="4"/>
        <v>1</v>
      </c>
      <c r="G15" s="41" t="s">
        <v>89</v>
      </c>
      <c r="H15" s="41" t="s">
        <v>93</v>
      </c>
      <c r="I15" s="42">
        <f t="shared" si="3"/>
        <v>0</v>
      </c>
      <c r="J15" s="64"/>
      <c r="K15" s="127" t="s">
        <v>89</v>
      </c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W15" s="41" t="s">
        <v>89</v>
      </c>
      <c r="X15" s="41" t="s">
        <v>89</v>
      </c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62">
        <f>'2'!A19</f>
        <v>39816</v>
      </c>
      <c r="B16" s="81">
        <f t="shared" si="1"/>
        <v>0</v>
      </c>
      <c r="C16" s="160" t="str">
        <f>'2'!C18</f>
        <v>Wisconsin Storm</v>
      </c>
      <c r="D16" s="81"/>
      <c r="E16" s="99" t="s">
        <v>89</v>
      </c>
      <c r="F16" s="76">
        <f t="shared" si="4"/>
        <v>0</v>
      </c>
      <c r="G16" s="101" t="s">
        <v>89</v>
      </c>
      <c r="H16" s="101" t="s">
        <v>93</v>
      </c>
      <c r="I16" s="102">
        <f t="shared" si="3"/>
        <v>0</v>
      </c>
      <c r="J16" s="64"/>
      <c r="K16" s="163" t="s">
        <v>89</v>
      </c>
      <c r="L16" s="39"/>
      <c r="M16" s="101" t="s">
        <v>89</v>
      </c>
      <c r="N16" s="101" t="s">
        <v>89</v>
      </c>
      <c r="O16" s="64"/>
      <c r="P16" s="101" t="s">
        <v>89</v>
      </c>
      <c r="Q16" s="105" t="str">
        <f t="shared" si="2"/>
        <v>-</v>
      </c>
      <c r="R16" s="64"/>
      <c r="S16" s="101" t="s">
        <v>89</v>
      </c>
      <c r="T16" s="101" t="s">
        <v>89</v>
      </c>
      <c r="U16" s="105" t="str">
        <f t="shared" si="0"/>
        <v>-</v>
      </c>
      <c r="V16" s="39"/>
      <c r="W16" s="101" t="s">
        <v>89</v>
      </c>
      <c r="X16" s="101" t="s">
        <v>89</v>
      </c>
      <c r="Y16" s="39"/>
      <c r="Z16" s="101" t="s">
        <v>89</v>
      </c>
      <c r="AA16" s="101" t="s">
        <v>89</v>
      </c>
      <c r="AB16" s="64"/>
      <c r="AC16" s="101" t="s">
        <v>93</v>
      </c>
      <c r="AD16" s="101" t="s">
        <v>93</v>
      </c>
      <c r="AE16" s="101" t="s">
        <v>93</v>
      </c>
    </row>
    <row r="17" spans="1:31" s="29" customFormat="1" ht="13" customHeight="1">
      <c r="A17" s="162">
        <f>'2'!A20</f>
        <v>39817</v>
      </c>
      <c r="B17" s="81">
        <f t="shared" si="1"/>
        <v>0</v>
      </c>
      <c r="C17" s="160" t="str">
        <f>'2'!C19</f>
        <v>Stoughton</v>
      </c>
      <c r="D17" s="81"/>
      <c r="E17" s="99" t="s">
        <v>89</v>
      </c>
      <c r="F17" s="76">
        <f t="shared" si="4"/>
        <v>0</v>
      </c>
      <c r="G17" s="101" t="s">
        <v>89</v>
      </c>
      <c r="H17" s="101" t="s">
        <v>93</v>
      </c>
      <c r="I17" s="102">
        <f t="shared" si="3"/>
        <v>0</v>
      </c>
      <c r="J17" s="64"/>
      <c r="K17" s="163" t="s">
        <v>89</v>
      </c>
      <c r="L17" s="39"/>
      <c r="M17" s="101" t="s">
        <v>89</v>
      </c>
      <c r="N17" s="101" t="s">
        <v>89</v>
      </c>
      <c r="O17" s="64"/>
      <c r="P17" s="101" t="s">
        <v>89</v>
      </c>
      <c r="Q17" s="105" t="str">
        <f t="shared" si="2"/>
        <v>-</v>
      </c>
      <c r="R17" s="64"/>
      <c r="S17" s="101" t="s">
        <v>89</v>
      </c>
      <c r="T17" s="101" t="s">
        <v>89</v>
      </c>
      <c r="U17" s="105" t="str">
        <f t="shared" si="0"/>
        <v>-</v>
      </c>
      <c r="V17" s="39"/>
      <c r="W17" s="101" t="s">
        <v>89</v>
      </c>
      <c r="X17" s="101" t="s">
        <v>89</v>
      </c>
      <c r="Y17" s="39"/>
      <c r="Z17" s="101" t="s">
        <v>89</v>
      </c>
      <c r="AA17" s="101" t="s">
        <v>89</v>
      </c>
      <c r="AB17" s="64"/>
      <c r="AC17" s="101" t="s">
        <v>93</v>
      </c>
      <c r="AD17" s="101" t="s">
        <v>93</v>
      </c>
      <c r="AE17" s="101" t="s">
        <v>93</v>
      </c>
    </row>
    <row r="18" spans="1:31" s="29" customFormat="1" ht="13" customHeight="1">
      <c r="A18" s="162">
        <f>'2'!A21</f>
        <v>39822</v>
      </c>
      <c r="B18" s="81">
        <f t="shared" si="1"/>
        <v>0</v>
      </c>
      <c r="C18" s="160" t="str">
        <f>'2'!C20</f>
        <v>Appleton</v>
      </c>
      <c r="D18" s="81"/>
      <c r="E18" s="99" t="s">
        <v>89</v>
      </c>
      <c r="F18" s="76">
        <f t="shared" si="4"/>
        <v>0</v>
      </c>
      <c r="G18" s="101" t="s">
        <v>89</v>
      </c>
      <c r="H18" s="101" t="s">
        <v>93</v>
      </c>
      <c r="I18" s="102">
        <f t="shared" si="3"/>
        <v>0</v>
      </c>
      <c r="J18" s="64"/>
      <c r="K18" s="163" t="s">
        <v>89</v>
      </c>
      <c r="L18" s="39"/>
      <c r="M18" s="101" t="s">
        <v>89</v>
      </c>
      <c r="N18" s="101" t="s">
        <v>89</v>
      </c>
      <c r="O18" s="64"/>
      <c r="P18" s="101" t="s">
        <v>89</v>
      </c>
      <c r="Q18" s="105" t="str">
        <f t="shared" si="2"/>
        <v>-</v>
      </c>
      <c r="R18" s="64"/>
      <c r="S18" s="101" t="s">
        <v>89</v>
      </c>
      <c r="T18" s="101" t="s">
        <v>89</v>
      </c>
      <c r="U18" s="105" t="str">
        <f t="shared" si="0"/>
        <v>-</v>
      </c>
      <c r="V18" s="39"/>
      <c r="W18" s="101" t="s">
        <v>89</v>
      </c>
      <c r="X18" s="101" t="s">
        <v>89</v>
      </c>
      <c r="Y18" s="39"/>
      <c r="Z18" s="101" t="s">
        <v>89</v>
      </c>
      <c r="AA18" s="101" t="s">
        <v>89</v>
      </c>
      <c r="AB18" s="64"/>
      <c r="AC18" s="101" t="s">
        <v>93</v>
      </c>
      <c r="AD18" s="101" t="s">
        <v>93</v>
      </c>
      <c r="AE18" s="101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 t="s">
        <v>14</v>
      </c>
      <c r="F19" s="76">
        <f t="shared" si="4"/>
        <v>1</v>
      </c>
      <c r="G19" s="41" t="s">
        <v>89</v>
      </c>
      <c r="H19" s="40" t="s">
        <v>93</v>
      </c>
      <c r="I19" s="42">
        <f t="shared" si="3"/>
        <v>0</v>
      </c>
      <c r="J19" s="64"/>
      <c r="K19" s="114" t="s">
        <v>89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 t="s">
        <v>14</v>
      </c>
      <c r="F20" s="76">
        <f t="shared" si="4"/>
        <v>1</v>
      </c>
      <c r="G20" s="41" t="s">
        <v>89</v>
      </c>
      <c r="H20" s="40" t="s">
        <v>93</v>
      </c>
      <c r="I20" s="42">
        <f t="shared" si="3"/>
        <v>0</v>
      </c>
      <c r="J20" s="64"/>
      <c r="K20" s="114" t="s">
        <v>89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 t="s">
        <v>14</v>
      </c>
      <c r="F21" s="76">
        <f t="shared" si="4"/>
        <v>1</v>
      </c>
      <c r="G21" s="41" t="s">
        <v>89</v>
      </c>
      <c r="H21" s="40" t="s">
        <v>93</v>
      </c>
      <c r="I21" s="42">
        <f t="shared" si="3"/>
        <v>0</v>
      </c>
      <c r="J21" s="64"/>
      <c r="K21" s="114">
        <v>-1</v>
      </c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 t="s">
        <v>14</v>
      </c>
      <c r="F22" s="76">
        <f t="shared" si="4"/>
        <v>1</v>
      </c>
      <c r="G22" s="41" t="s">
        <v>89</v>
      </c>
      <c r="H22" s="40" t="s">
        <v>93</v>
      </c>
      <c r="I22" s="42">
        <f t="shared" si="3"/>
        <v>0</v>
      </c>
      <c r="J22" s="64"/>
      <c r="K22" s="114" t="s">
        <v>89</v>
      </c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 t="s">
        <v>14</v>
      </c>
      <c r="F23" s="76">
        <f t="shared" si="4"/>
        <v>1</v>
      </c>
      <c r="G23" s="41" t="s">
        <v>89</v>
      </c>
      <c r="H23" s="40" t="s">
        <v>93</v>
      </c>
      <c r="I23" s="42">
        <f t="shared" si="3"/>
        <v>0</v>
      </c>
      <c r="J23" s="64"/>
      <c r="K23" s="114" t="s">
        <v>89</v>
      </c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 t="s">
        <v>14</v>
      </c>
      <c r="F24" s="76">
        <f t="shared" si="4"/>
        <v>1</v>
      </c>
      <c r="G24" s="41" t="s">
        <v>89</v>
      </c>
      <c r="H24" s="40" t="s">
        <v>93</v>
      </c>
      <c r="I24" s="42">
        <f t="shared" si="3"/>
        <v>0</v>
      </c>
      <c r="J24" s="64"/>
      <c r="K24" s="114" t="s">
        <v>89</v>
      </c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62">
        <f>'2'!A25</f>
        <v>39834</v>
      </c>
      <c r="B25" s="81">
        <f t="shared" si="1"/>
        <v>0</v>
      </c>
      <c r="C25" s="160" t="str">
        <f>'2'!C25</f>
        <v>Finals</v>
      </c>
      <c r="D25" s="81"/>
      <c r="E25" s="99" t="s">
        <v>89</v>
      </c>
      <c r="F25" s="76">
        <f t="shared" si="4"/>
        <v>0</v>
      </c>
      <c r="G25" s="101" t="s">
        <v>89</v>
      </c>
      <c r="H25" s="101" t="s">
        <v>93</v>
      </c>
      <c r="I25" s="102">
        <f t="shared" si="3"/>
        <v>0</v>
      </c>
      <c r="J25" s="64"/>
      <c r="K25" s="163" t="s">
        <v>89</v>
      </c>
      <c r="L25" s="39"/>
      <c r="M25" s="101" t="s">
        <v>89</v>
      </c>
      <c r="N25" s="101" t="s">
        <v>89</v>
      </c>
      <c r="O25" s="64"/>
      <c r="P25" s="101" t="s">
        <v>89</v>
      </c>
      <c r="Q25" s="105" t="str">
        <f t="shared" si="2"/>
        <v>-</v>
      </c>
      <c r="R25" s="64"/>
      <c r="S25" s="101" t="s">
        <v>89</v>
      </c>
      <c r="T25" s="101" t="s">
        <v>89</v>
      </c>
      <c r="U25" s="105" t="str">
        <f t="shared" si="0"/>
        <v>-</v>
      </c>
      <c r="V25" s="39"/>
      <c r="W25" s="101" t="s">
        <v>89</v>
      </c>
      <c r="X25" s="101" t="s">
        <v>89</v>
      </c>
      <c r="Y25" s="39"/>
      <c r="Z25" s="101" t="s">
        <v>89</v>
      </c>
      <c r="AA25" s="101" t="s">
        <v>89</v>
      </c>
      <c r="AB25" s="64"/>
      <c r="AC25" s="101" t="s">
        <v>93</v>
      </c>
      <c r="AD25" s="101" t="s">
        <v>93</v>
      </c>
      <c r="AE25" s="101" t="s">
        <v>93</v>
      </c>
    </row>
    <row r="26" spans="1:31" s="29" customFormat="1" ht="13" customHeight="1">
      <c r="A26" s="162">
        <f>'2'!A26</f>
        <v>39837</v>
      </c>
      <c r="B26" s="81">
        <f t="shared" si="1"/>
        <v>0</v>
      </c>
      <c r="C26" s="160" t="str">
        <f>'2'!C26</f>
        <v>Tournament</v>
      </c>
      <c r="D26" s="81"/>
      <c r="E26" s="99" t="s">
        <v>89</v>
      </c>
      <c r="F26" s="76">
        <f t="shared" si="4"/>
        <v>0</v>
      </c>
      <c r="G26" s="101" t="s">
        <v>89</v>
      </c>
      <c r="H26" s="101" t="s">
        <v>93</v>
      </c>
      <c r="I26" s="102">
        <f t="shared" si="3"/>
        <v>0</v>
      </c>
      <c r="J26" s="64"/>
      <c r="K26" s="163" t="s">
        <v>89</v>
      </c>
      <c r="L26" s="39"/>
      <c r="M26" s="101" t="s">
        <v>89</v>
      </c>
      <c r="N26" s="101" t="s">
        <v>89</v>
      </c>
      <c r="O26" s="64"/>
      <c r="P26" s="101" t="s">
        <v>89</v>
      </c>
      <c r="Q26" s="105" t="str">
        <f t="shared" si="2"/>
        <v>-</v>
      </c>
      <c r="R26" s="64"/>
      <c r="S26" s="101" t="s">
        <v>89</v>
      </c>
      <c r="T26" s="101" t="s">
        <v>89</v>
      </c>
      <c r="U26" s="105" t="str">
        <f t="shared" si="0"/>
        <v>-</v>
      </c>
      <c r="V26" s="39"/>
      <c r="W26" s="101" t="s">
        <v>89</v>
      </c>
      <c r="X26" s="101" t="s">
        <v>89</v>
      </c>
      <c r="Y26" s="39"/>
      <c r="Z26" s="101" t="s">
        <v>89</v>
      </c>
      <c r="AA26" s="101" t="s">
        <v>89</v>
      </c>
      <c r="AB26" s="64"/>
      <c r="AC26" s="101" t="s">
        <v>93</v>
      </c>
      <c r="AD26" s="101" t="s">
        <v>93</v>
      </c>
      <c r="AE26" s="101" t="s">
        <v>93</v>
      </c>
    </row>
    <row r="27" spans="1:31" s="29" customFormat="1" ht="13" customHeight="1">
      <c r="A27" s="162">
        <f>'2'!A27</f>
        <v>39838</v>
      </c>
      <c r="B27" s="81">
        <f t="shared" si="1"/>
        <v>0</v>
      </c>
      <c r="C27" s="160" t="str">
        <f>'2'!C27</f>
        <v>Tournament</v>
      </c>
      <c r="D27" s="81"/>
      <c r="E27" s="99" t="s">
        <v>89</v>
      </c>
      <c r="F27" s="76">
        <f t="shared" si="4"/>
        <v>0</v>
      </c>
      <c r="G27" s="101" t="s">
        <v>89</v>
      </c>
      <c r="H27" s="101" t="s">
        <v>93</v>
      </c>
      <c r="I27" s="102">
        <f t="shared" si="3"/>
        <v>0</v>
      </c>
      <c r="J27" s="64"/>
      <c r="K27" s="163" t="s">
        <v>89</v>
      </c>
      <c r="L27" s="39"/>
      <c r="M27" s="101" t="s">
        <v>89</v>
      </c>
      <c r="N27" s="101" t="s">
        <v>89</v>
      </c>
      <c r="O27" s="64"/>
      <c r="P27" s="101" t="s">
        <v>89</v>
      </c>
      <c r="Q27" s="105" t="str">
        <f t="shared" si="2"/>
        <v>-</v>
      </c>
      <c r="R27" s="64"/>
      <c r="S27" s="101" t="s">
        <v>89</v>
      </c>
      <c r="T27" s="101" t="s">
        <v>89</v>
      </c>
      <c r="U27" s="105" t="str">
        <f t="shared" si="0"/>
        <v>-</v>
      </c>
      <c r="V27" s="39"/>
      <c r="W27" s="101" t="s">
        <v>89</v>
      </c>
      <c r="X27" s="101" t="s">
        <v>89</v>
      </c>
      <c r="Y27" s="39"/>
      <c r="Z27" s="101" t="s">
        <v>89</v>
      </c>
      <c r="AA27" s="101" t="s">
        <v>89</v>
      </c>
      <c r="AB27" s="64"/>
      <c r="AC27" s="101" t="s">
        <v>93</v>
      </c>
      <c r="AD27" s="101" t="s">
        <v>93</v>
      </c>
      <c r="AE27" s="101" t="s">
        <v>93</v>
      </c>
    </row>
    <row r="28" spans="1:31" s="29" customFormat="1" ht="13" customHeight="1">
      <c r="A28" s="162">
        <f>'2'!A28</f>
        <v>39841</v>
      </c>
      <c r="B28" s="81">
        <f t="shared" si="1"/>
        <v>0</v>
      </c>
      <c r="C28" s="160" t="str">
        <f>'2'!C28</f>
        <v>Brookfield Coop</v>
      </c>
      <c r="D28" s="81"/>
      <c r="E28" s="99" t="s">
        <v>89</v>
      </c>
      <c r="F28" s="76">
        <f>IF(AND(E28&lt;&gt;"",E28&lt;&gt;"-"),1,0)</f>
        <v>0</v>
      </c>
      <c r="G28" s="101" t="s">
        <v>89</v>
      </c>
      <c r="H28" s="101" t="s">
        <v>93</v>
      </c>
      <c r="I28" s="102">
        <f t="shared" si="3"/>
        <v>0</v>
      </c>
      <c r="J28" s="64"/>
      <c r="K28" s="163" t="s">
        <v>89</v>
      </c>
      <c r="L28" s="39"/>
      <c r="M28" s="101" t="s">
        <v>89</v>
      </c>
      <c r="N28" s="101" t="s">
        <v>89</v>
      </c>
      <c r="O28" s="64"/>
      <c r="P28" s="101" t="s">
        <v>89</v>
      </c>
      <c r="Q28" s="105" t="str">
        <f t="shared" si="2"/>
        <v>-</v>
      </c>
      <c r="R28" s="64"/>
      <c r="S28" s="101" t="s">
        <v>89</v>
      </c>
      <c r="T28" s="101" t="s">
        <v>89</v>
      </c>
      <c r="U28" s="105" t="str">
        <f t="shared" si="0"/>
        <v>-</v>
      </c>
      <c r="V28" s="39"/>
      <c r="W28" s="101" t="s">
        <v>89</v>
      </c>
      <c r="X28" s="101" t="s">
        <v>89</v>
      </c>
      <c r="Y28" s="39"/>
      <c r="Z28" s="101" t="s">
        <v>89</v>
      </c>
      <c r="AA28" s="101" t="s">
        <v>89</v>
      </c>
      <c r="AB28" s="64"/>
      <c r="AC28" s="101" t="s">
        <v>93</v>
      </c>
      <c r="AD28" s="101" t="s">
        <v>93</v>
      </c>
      <c r="AE28" s="101" t="s">
        <v>93</v>
      </c>
    </row>
    <row r="29" spans="1:31" s="29" customFormat="1" ht="13" customHeight="1">
      <c r="A29" s="162">
        <f>'2'!A29</f>
        <v>39843</v>
      </c>
      <c r="B29" s="81">
        <f t="shared" si="1"/>
        <v>0</v>
      </c>
      <c r="C29" s="160" t="str">
        <f>'2'!C29</f>
        <v>Baraboo</v>
      </c>
      <c r="D29" s="81"/>
      <c r="E29" s="99" t="s">
        <v>89</v>
      </c>
      <c r="F29" s="76">
        <f t="shared" si="4"/>
        <v>0</v>
      </c>
      <c r="G29" s="101" t="s">
        <v>89</v>
      </c>
      <c r="H29" s="101" t="s">
        <v>93</v>
      </c>
      <c r="I29" s="102">
        <f t="shared" si="3"/>
        <v>0</v>
      </c>
      <c r="J29" s="64"/>
      <c r="K29" s="163" t="s">
        <v>89</v>
      </c>
      <c r="L29" s="39"/>
      <c r="M29" s="101" t="s">
        <v>89</v>
      </c>
      <c r="N29" s="101" t="s">
        <v>89</v>
      </c>
      <c r="O29" s="64"/>
      <c r="P29" s="101" t="s">
        <v>89</v>
      </c>
      <c r="Q29" s="105" t="str">
        <f t="shared" si="2"/>
        <v>-</v>
      </c>
      <c r="R29" s="64"/>
      <c r="S29" s="101" t="s">
        <v>89</v>
      </c>
      <c r="T29" s="101" t="s">
        <v>89</v>
      </c>
      <c r="U29" s="105" t="str">
        <f t="shared" si="0"/>
        <v>-</v>
      </c>
      <c r="V29" s="39"/>
      <c r="W29" s="101" t="s">
        <v>89</v>
      </c>
      <c r="X29" s="101" t="s">
        <v>89</v>
      </c>
      <c r="Y29" s="39"/>
      <c r="Z29" s="101" t="s">
        <v>89</v>
      </c>
      <c r="AA29" s="101" t="s">
        <v>89</v>
      </c>
      <c r="AB29" s="64"/>
      <c r="AC29" s="101" t="s">
        <v>93</v>
      </c>
      <c r="AD29" s="101" t="s">
        <v>93</v>
      </c>
      <c r="AE29" s="101" t="s">
        <v>93</v>
      </c>
    </row>
    <row r="30" spans="1:31" s="29" customFormat="1" ht="13" customHeight="1">
      <c r="A30" s="162">
        <f>'2'!A31</f>
        <v>39848</v>
      </c>
      <c r="B30" s="81">
        <f t="shared" si="1"/>
        <v>0</v>
      </c>
      <c r="C30" s="160" t="str">
        <f>'2'!C31</f>
        <v>USM</v>
      </c>
      <c r="D30" s="81"/>
      <c r="E30" s="99" t="s">
        <v>89</v>
      </c>
      <c r="F30" s="76">
        <f t="shared" si="4"/>
        <v>0</v>
      </c>
      <c r="G30" s="101" t="s">
        <v>89</v>
      </c>
      <c r="H30" s="101" t="s">
        <v>93</v>
      </c>
      <c r="I30" s="102">
        <f t="shared" si="3"/>
        <v>0</v>
      </c>
      <c r="J30" s="64"/>
      <c r="K30" s="163" t="s">
        <v>89</v>
      </c>
      <c r="L30" s="39"/>
      <c r="M30" s="101" t="s">
        <v>89</v>
      </c>
      <c r="N30" s="101" t="s">
        <v>89</v>
      </c>
      <c r="O30" s="64"/>
      <c r="P30" s="101" t="s">
        <v>89</v>
      </c>
      <c r="Q30" s="105" t="str">
        <f t="shared" si="2"/>
        <v>-</v>
      </c>
      <c r="R30" s="64"/>
      <c r="S30" s="101" t="s">
        <v>89</v>
      </c>
      <c r="T30" s="101" t="s">
        <v>89</v>
      </c>
      <c r="U30" s="105" t="str">
        <f t="shared" si="0"/>
        <v>-</v>
      </c>
      <c r="V30" s="39"/>
      <c r="W30" s="101" t="s">
        <v>89</v>
      </c>
      <c r="X30" s="101" t="s">
        <v>89</v>
      </c>
      <c r="Y30" s="39"/>
      <c r="Z30" s="101" t="s">
        <v>89</v>
      </c>
      <c r="AA30" s="101" t="s">
        <v>89</v>
      </c>
      <c r="AB30" s="64"/>
      <c r="AC30" s="101" t="s">
        <v>93</v>
      </c>
      <c r="AD30" s="101" t="s">
        <v>93</v>
      </c>
      <c r="AE30" s="101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9</v>
      </c>
      <c r="F32" s="29"/>
      <c r="G32" s="68">
        <f>SUM(G7:G30)</f>
        <v>1</v>
      </c>
      <c r="H32" s="68">
        <f>SUM(H7:H30)</f>
        <v>0</v>
      </c>
      <c r="I32" s="42">
        <f>SUM(I7:I30)</f>
        <v>1</v>
      </c>
      <c r="K32" s="117">
        <f>IF((SUM(K7:K30)=0),"-",SUM(K7:K30))</f>
        <v>-1</v>
      </c>
      <c r="L32" s="39"/>
      <c r="M32" s="118">
        <f>SUM(M7:M30)</f>
        <v>1</v>
      </c>
      <c r="N32" s="118">
        <f>SUM(N7:N30)</f>
        <v>2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1</v>
      </c>
      <c r="T32" s="118">
        <f>SUM(T7:T30)</f>
        <v>1</v>
      </c>
      <c r="U32" s="72">
        <f>IF(S32=0,"-",S32/T32)</f>
        <v>1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62">
        <f>'2'!A35</f>
        <v>39127</v>
      </c>
      <c r="B34" s="81">
        <f t="shared" ref="B34:B40" si="5">IF(AND(Q34&lt;&gt;"",Q34&lt;&gt;"-"),1,0)</f>
        <v>0</v>
      </c>
      <c r="C34" s="100" t="str">
        <f>'2'!C35</f>
        <v>Regionals - Waupun</v>
      </c>
      <c r="D34" s="81"/>
      <c r="E34" s="99" t="s">
        <v>89</v>
      </c>
      <c r="F34" s="76">
        <f t="shared" ref="F34:F40" si="6">IF(AND(E34&lt;&gt;"",E34&lt;&gt;"-"),1,0)</f>
        <v>0</v>
      </c>
      <c r="G34" s="101" t="s">
        <v>89</v>
      </c>
      <c r="H34" s="101" t="s">
        <v>93</v>
      </c>
      <c r="I34" s="102">
        <f t="shared" ref="I34:I40" si="7">SUM(G34:H34)</f>
        <v>0</v>
      </c>
      <c r="J34" s="64"/>
      <c r="K34" s="163" t="s">
        <v>89</v>
      </c>
      <c r="L34" s="39"/>
      <c r="M34" s="101" t="s">
        <v>89</v>
      </c>
      <c r="N34" s="101" t="s">
        <v>89</v>
      </c>
      <c r="O34" s="64"/>
      <c r="P34" s="101" t="s">
        <v>89</v>
      </c>
      <c r="Q34" s="105" t="str">
        <f t="shared" ref="Q34:Q40" si="8">IF(P34="-","-",IF(G34="-","0.000",G34/P34))</f>
        <v>-</v>
      </c>
      <c r="R34" s="64"/>
      <c r="S34" s="101" t="s">
        <v>89</v>
      </c>
      <c r="T34" s="101" t="s">
        <v>89</v>
      </c>
      <c r="U34" s="105" t="str">
        <f t="shared" ref="U34:U40" si="9">IF((S34="-"),"-",IF((AND(S34=0,T34&gt;0)),"0.000",S34/T34))</f>
        <v>-</v>
      </c>
      <c r="V34" s="39"/>
      <c r="W34" s="101" t="s">
        <v>89</v>
      </c>
      <c r="X34" s="101" t="s">
        <v>89</v>
      </c>
      <c r="Y34" s="39"/>
      <c r="Z34" s="101" t="s">
        <v>89</v>
      </c>
      <c r="AA34" s="101" t="s">
        <v>89</v>
      </c>
      <c r="AB34" s="64"/>
      <c r="AC34" s="101" t="s">
        <v>93</v>
      </c>
      <c r="AD34" s="101" t="s">
        <v>93</v>
      </c>
      <c r="AE34" s="101" t="s">
        <v>93</v>
      </c>
    </row>
    <row r="35" spans="1:31" s="29" customFormat="1" ht="13" customHeight="1">
      <c r="A35" s="162">
        <f>'2'!A36</f>
        <v>39129</v>
      </c>
      <c r="B35" s="81">
        <f t="shared" si="5"/>
        <v>0</v>
      </c>
      <c r="C35" s="100" t="str">
        <f>'2'!C36</f>
        <v>Regionals - Brookfield</v>
      </c>
      <c r="D35" s="81"/>
      <c r="E35" s="99" t="s">
        <v>89</v>
      </c>
      <c r="F35" s="76">
        <f t="shared" si="6"/>
        <v>0</v>
      </c>
      <c r="G35" s="101" t="s">
        <v>89</v>
      </c>
      <c r="H35" s="101" t="s">
        <v>93</v>
      </c>
      <c r="I35" s="102">
        <f t="shared" si="7"/>
        <v>0</v>
      </c>
      <c r="J35" s="64"/>
      <c r="K35" s="163" t="s">
        <v>89</v>
      </c>
      <c r="L35" s="39"/>
      <c r="M35" s="101" t="s">
        <v>89</v>
      </c>
      <c r="N35" s="101" t="s">
        <v>89</v>
      </c>
      <c r="O35" s="64"/>
      <c r="P35" s="101" t="s">
        <v>89</v>
      </c>
      <c r="Q35" s="105" t="str">
        <f t="shared" si="8"/>
        <v>-</v>
      </c>
      <c r="R35" s="64"/>
      <c r="S35" s="101" t="s">
        <v>89</v>
      </c>
      <c r="T35" s="101" t="s">
        <v>89</v>
      </c>
      <c r="U35" s="105" t="str">
        <f t="shared" si="9"/>
        <v>-</v>
      </c>
      <c r="V35" s="39"/>
      <c r="W35" s="101" t="s">
        <v>89</v>
      </c>
      <c r="X35" s="101" t="s">
        <v>89</v>
      </c>
      <c r="Y35" s="39"/>
      <c r="Z35" s="101" t="s">
        <v>89</v>
      </c>
      <c r="AA35" s="101" t="s">
        <v>89</v>
      </c>
      <c r="AB35" s="64"/>
      <c r="AC35" s="101" t="s">
        <v>93</v>
      </c>
      <c r="AD35" s="101" t="s">
        <v>93</v>
      </c>
      <c r="AE35" s="101" t="s">
        <v>93</v>
      </c>
    </row>
    <row r="36" spans="1:31" s="29" customFormat="1" ht="13" customHeight="1">
      <c r="A36" s="162">
        <f>'2'!A37</f>
        <v>39134</v>
      </c>
      <c r="B36" s="81">
        <f t="shared" si="5"/>
        <v>0</v>
      </c>
      <c r="C36" s="100" t="str">
        <f>'2'!C37</f>
        <v>Sectionals - FDL Springs</v>
      </c>
      <c r="D36" s="81"/>
      <c r="E36" s="99" t="s">
        <v>89</v>
      </c>
      <c r="F36" s="76">
        <f t="shared" si="6"/>
        <v>0</v>
      </c>
      <c r="G36" s="101" t="s">
        <v>89</v>
      </c>
      <c r="H36" s="101" t="s">
        <v>93</v>
      </c>
      <c r="I36" s="102">
        <f t="shared" si="7"/>
        <v>0</v>
      </c>
      <c r="J36" s="64"/>
      <c r="K36" s="163" t="s">
        <v>89</v>
      </c>
      <c r="L36" s="39"/>
      <c r="M36" s="101" t="s">
        <v>89</v>
      </c>
      <c r="N36" s="101" t="s">
        <v>89</v>
      </c>
      <c r="O36" s="64"/>
      <c r="P36" s="101" t="s">
        <v>89</v>
      </c>
      <c r="Q36" s="105" t="str">
        <f t="shared" si="8"/>
        <v>-</v>
      </c>
      <c r="R36" s="64"/>
      <c r="S36" s="101" t="s">
        <v>89</v>
      </c>
      <c r="T36" s="101" t="s">
        <v>89</v>
      </c>
      <c r="U36" s="105" t="str">
        <f t="shared" si="9"/>
        <v>-</v>
      </c>
      <c r="V36" s="39"/>
      <c r="W36" s="101" t="s">
        <v>89</v>
      </c>
      <c r="X36" s="101" t="s">
        <v>89</v>
      </c>
      <c r="Y36" s="39"/>
      <c r="Z36" s="101" t="s">
        <v>89</v>
      </c>
      <c r="AA36" s="101" t="s">
        <v>89</v>
      </c>
      <c r="AB36" s="64"/>
      <c r="AC36" s="101" t="s">
        <v>93</v>
      </c>
      <c r="AD36" s="101" t="s">
        <v>93</v>
      </c>
      <c r="AE36" s="101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9</v>
      </c>
      <c r="G44" s="121">
        <f>G32+G42</f>
        <v>1</v>
      </c>
      <c r="H44" s="121">
        <f>H32+H42</f>
        <v>0</v>
      </c>
      <c r="I44" s="121">
        <f>I32+I42</f>
        <v>1</v>
      </c>
      <c r="K44" s="122">
        <f>IF(K32="-",K42,IF(K42="-",K32,K32+K42))</f>
        <v>-1</v>
      </c>
      <c r="M44" s="121">
        <f>M32+M42</f>
        <v>1</v>
      </c>
      <c r="N44" s="121">
        <f>N32+N42</f>
        <v>2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1</v>
      </c>
      <c r="T44" s="121">
        <f>T32+T42</f>
        <v>1</v>
      </c>
      <c r="U44" s="123">
        <f>IF(S44=0,"-",S44/T44)</f>
        <v>1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38" priority="0" stopIfTrue="1" operator="notEqual">
      <formula>"-"</formula>
    </cfRule>
  </conditionalFormatting>
  <conditionalFormatting sqref="N32 N42 N44">
    <cfRule type="cellIs" dxfId="37" priority="1" stopIfTrue="1" operator="notEqual">
      <formula>0</formula>
    </cfRule>
  </conditionalFormatting>
  <conditionalFormatting sqref="K33">
    <cfRule type="cellIs" dxfId="36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O6" sqref="O6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Season'!A23," - ",'Regular Season'!C23)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51" t="s">
        <v>14</v>
      </c>
      <c r="F7" s="82">
        <f>IF(AND(E7&lt;&gt;"",E7&lt;&gt;"-"),1,0)</f>
        <v>1</v>
      </c>
      <c r="G7" s="41" t="s">
        <v>89</v>
      </c>
      <c r="H7" s="40" t="s">
        <v>93</v>
      </c>
      <c r="I7" s="42">
        <f>SUM(G7:H7)</f>
        <v>0</v>
      </c>
      <c r="K7" s="114">
        <v>-1</v>
      </c>
      <c r="L7" s="39"/>
      <c r="M7" s="41">
        <v>3</v>
      </c>
      <c r="N7" s="41">
        <v>6</v>
      </c>
      <c r="P7" s="41" t="s">
        <v>89</v>
      </c>
      <c r="Q7" s="46" t="str">
        <f>IF(P7="-","-",IF(G7="-","0.000",G7/P7))</f>
        <v>-</v>
      </c>
      <c r="S7" s="41">
        <v>0</v>
      </c>
      <c r="T7" s="41">
        <v>1</v>
      </c>
      <c r="U7" s="46" t="str">
        <f t="shared" ref="U7:U30" si="0">IF((S7="-"),"-",IF((AND(S7=0,T7&gt;0)),"0.000",S7/T7))</f>
        <v>0.000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14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 t="s">
        <v>89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>
        <v>4</v>
      </c>
      <c r="T8" s="41">
        <v>19</v>
      </c>
      <c r="U8" s="46">
        <f t="shared" si="0"/>
        <v>0.21052631578947367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14</v>
      </c>
      <c r="F9" s="76">
        <f>IF(AND(E9&lt;&gt;"",E9&lt;&gt;"-"),1,0)</f>
        <v>1</v>
      </c>
      <c r="G9" s="41">
        <v>1</v>
      </c>
      <c r="H9" s="40" t="s">
        <v>93</v>
      </c>
      <c r="I9" s="42">
        <f t="shared" ref="I9:I30" si="3">SUM(G9:H9)</f>
        <v>1</v>
      </c>
      <c r="J9" s="64"/>
      <c r="K9" s="114" t="s">
        <v>89</v>
      </c>
      <c r="L9" s="39"/>
      <c r="M9" s="41">
        <v>1</v>
      </c>
      <c r="N9" s="41">
        <v>2</v>
      </c>
      <c r="O9" s="64"/>
      <c r="P9" s="41" t="s">
        <v>89</v>
      </c>
      <c r="Q9" s="46" t="str">
        <f t="shared" si="2"/>
        <v>-</v>
      </c>
      <c r="R9" s="64"/>
      <c r="S9" s="41">
        <v>6</v>
      </c>
      <c r="T9" s="41">
        <v>13</v>
      </c>
      <c r="U9" s="46">
        <f t="shared" si="0"/>
        <v>0.46153846153846156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14</v>
      </c>
      <c r="F10" s="76">
        <f t="shared" ref="F10:F30" si="4">IF(AND(E10&lt;&gt;"",E10&lt;&gt;"-"),1,0)</f>
        <v>1</v>
      </c>
      <c r="G10" s="41" t="s">
        <v>89</v>
      </c>
      <c r="H10" s="40" t="s">
        <v>93</v>
      </c>
      <c r="I10" s="42">
        <f t="shared" si="3"/>
        <v>0</v>
      </c>
      <c r="J10" s="64"/>
      <c r="K10" s="114">
        <v>-1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>
        <v>2</v>
      </c>
      <c r="T10" s="41">
        <v>6</v>
      </c>
      <c r="U10" s="46">
        <f t="shared" si="0"/>
        <v>0.33333333333333331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 t="s">
        <v>14</v>
      </c>
      <c r="F11" s="76">
        <f t="shared" si="4"/>
        <v>1</v>
      </c>
      <c r="G11" s="41" t="s">
        <v>89</v>
      </c>
      <c r="H11" s="40" t="s">
        <v>93</v>
      </c>
      <c r="I11" s="42">
        <f t="shared" si="3"/>
        <v>0</v>
      </c>
      <c r="J11" s="64"/>
      <c r="K11" s="114">
        <v>-1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>
        <v>7</v>
      </c>
      <c r="T11" s="41">
        <v>10</v>
      </c>
      <c r="U11" s="46">
        <f t="shared" si="0"/>
        <v>0.7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 t="s">
        <v>14</v>
      </c>
      <c r="F12" s="76">
        <f t="shared" si="4"/>
        <v>1</v>
      </c>
      <c r="G12" s="41" t="s">
        <v>89</v>
      </c>
      <c r="H12" s="40" t="s">
        <v>93</v>
      </c>
      <c r="I12" s="42">
        <f t="shared" si="3"/>
        <v>0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>
        <v>11</v>
      </c>
      <c r="T12" s="41">
        <v>19</v>
      </c>
      <c r="U12" s="46">
        <f t="shared" si="0"/>
        <v>0.57894736842105265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 t="s">
        <v>14</v>
      </c>
      <c r="F13" s="76">
        <f t="shared" si="4"/>
        <v>1</v>
      </c>
      <c r="G13" s="41" t="s">
        <v>89</v>
      </c>
      <c r="H13" s="40" t="s">
        <v>93</v>
      </c>
      <c r="I13" s="42">
        <f t="shared" si="3"/>
        <v>0</v>
      </c>
      <c r="J13" s="64"/>
      <c r="K13" s="114">
        <v>-1</v>
      </c>
      <c r="L13" s="39"/>
      <c r="M13" s="41">
        <v>2</v>
      </c>
      <c r="N13" s="41">
        <v>4</v>
      </c>
      <c r="O13" s="64"/>
      <c r="P13" s="41" t="s">
        <v>89</v>
      </c>
      <c r="Q13" s="46" t="str">
        <f t="shared" si="2"/>
        <v>-</v>
      </c>
      <c r="R13" s="64"/>
      <c r="S13" s="41">
        <v>9</v>
      </c>
      <c r="T13" s="41">
        <v>18</v>
      </c>
      <c r="U13" s="46">
        <f t="shared" si="0"/>
        <v>0.5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 t="s">
        <v>14</v>
      </c>
      <c r="F14" s="76">
        <f t="shared" si="4"/>
        <v>1</v>
      </c>
      <c r="G14" s="41" t="s">
        <v>89</v>
      </c>
      <c r="H14" s="40" t="s">
        <v>93</v>
      </c>
      <c r="I14" s="42">
        <f t="shared" si="3"/>
        <v>0</v>
      </c>
      <c r="J14" s="64"/>
      <c r="K14" s="114">
        <v>1</v>
      </c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>
        <v>1</v>
      </c>
      <c r="T14" s="41">
        <v>2</v>
      </c>
      <c r="U14" s="46">
        <f t="shared" si="0"/>
        <v>0.5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 t="s">
        <v>14</v>
      </c>
      <c r="F15" s="76">
        <f t="shared" si="4"/>
        <v>1</v>
      </c>
      <c r="G15" s="41">
        <v>1</v>
      </c>
      <c r="H15" s="40" t="s">
        <v>93</v>
      </c>
      <c r="I15" s="42">
        <f t="shared" si="3"/>
        <v>1</v>
      </c>
      <c r="J15" s="64"/>
      <c r="K15" s="114">
        <v>1</v>
      </c>
      <c r="L15" s="39"/>
      <c r="M15" s="41">
        <v>1</v>
      </c>
      <c r="N15" s="41">
        <v>2</v>
      </c>
      <c r="O15" s="64"/>
      <c r="P15" s="41" t="s">
        <v>89</v>
      </c>
      <c r="Q15" s="46" t="str">
        <f t="shared" si="2"/>
        <v>-</v>
      </c>
      <c r="R15" s="64"/>
      <c r="S15" s="41">
        <v>1</v>
      </c>
      <c r="T15" s="41">
        <v>5</v>
      </c>
      <c r="U15" s="46">
        <f t="shared" si="0"/>
        <v>0.2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 t="s">
        <v>14</v>
      </c>
      <c r="F16" s="76">
        <f t="shared" si="4"/>
        <v>1</v>
      </c>
      <c r="G16" s="41">
        <v>1</v>
      </c>
      <c r="H16" s="40" t="s">
        <v>93</v>
      </c>
      <c r="I16" s="42">
        <f t="shared" si="3"/>
        <v>1</v>
      </c>
      <c r="J16" s="64"/>
      <c r="K16" s="114">
        <v>1</v>
      </c>
      <c r="L16" s="39"/>
      <c r="M16" s="41">
        <v>1</v>
      </c>
      <c r="N16" s="41">
        <v>2</v>
      </c>
      <c r="O16" s="64"/>
      <c r="P16" s="41" t="s">
        <v>89</v>
      </c>
      <c r="Q16" s="46" t="str">
        <f t="shared" si="2"/>
        <v>-</v>
      </c>
      <c r="R16" s="64"/>
      <c r="S16" s="41">
        <v>3</v>
      </c>
      <c r="T16" s="41">
        <v>5</v>
      </c>
      <c r="U16" s="46">
        <f t="shared" si="0"/>
        <v>0.6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>
        <v>1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 t="s">
        <v>14</v>
      </c>
      <c r="F17" s="76">
        <f t="shared" si="4"/>
        <v>1</v>
      </c>
      <c r="G17" s="41">
        <v>1</v>
      </c>
      <c r="H17" s="40" t="s">
        <v>93</v>
      </c>
      <c r="I17" s="42">
        <f t="shared" si="3"/>
        <v>1</v>
      </c>
      <c r="J17" s="64"/>
      <c r="K17" s="114" t="s">
        <v>89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>
        <v>2</v>
      </c>
      <c r="T17" s="41">
        <v>3</v>
      </c>
      <c r="U17" s="46">
        <f t="shared" si="0"/>
        <v>0.66666666666666663</v>
      </c>
      <c r="V17" s="39"/>
      <c r="W17" s="41" t="s">
        <v>89</v>
      </c>
      <c r="X17" s="41" t="s">
        <v>89</v>
      </c>
      <c r="Y17" s="39"/>
      <c r="Z17" s="41">
        <v>1</v>
      </c>
      <c r="AA17" s="41" t="s">
        <v>89</v>
      </c>
      <c r="AB17" s="64"/>
      <c r="AC17" s="47" t="s">
        <v>93</v>
      </c>
      <c r="AD17" s="47" t="s">
        <v>93</v>
      </c>
      <c r="AE17" s="47">
        <v>1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 t="s">
        <v>14</v>
      </c>
      <c r="F18" s="76">
        <f t="shared" si="4"/>
        <v>1</v>
      </c>
      <c r="G18" s="41" t="s">
        <v>89</v>
      </c>
      <c r="H18" s="40" t="s">
        <v>93</v>
      </c>
      <c r="I18" s="42">
        <f t="shared" si="3"/>
        <v>0</v>
      </c>
      <c r="J18" s="64"/>
      <c r="K18" s="114" t="s">
        <v>89</v>
      </c>
      <c r="L18" s="39"/>
      <c r="M18" s="41">
        <v>1</v>
      </c>
      <c r="N18" s="41">
        <v>2</v>
      </c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 t="s">
        <v>14</v>
      </c>
      <c r="F19" s="76">
        <f t="shared" si="4"/>
        <v>1</v>
      </c>
      <c r="G19" s="41" t="s">
        <v>89</v>
      </c>
      <c r="H19" s="40" t="s">
        <v>93</v>
      </c>
      <c r="I19" s="42">
        <f t="shared" si="3"/>
        <v>0</v>
      </c>
      <c r="J19" s="64"/>
      <c r="K19" s="114">
        <v>-1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 t="s">
        <v>14</v>
      </c>
      <c r="F20" s="76">
        <f t="shared" si="4"/>
        <v>1</v>
      </c>
      <c r="G20" s="41">
        <v>1</v>
      </c>
      <c r="H20" s="40" t="s">
        <v>93</v>
      </c>
      <c r="I20" s="42">
        <f t="shared" si="3"/>
        <v>1</v>
      </c>
      <c r="J20" s="64"/>
      <c r="K20" s="114" t="s">
        <v>89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>
        <v>0</v>
      </c>
      <c r="T20" s="41">
        <v>1</v>
      </c>
      <c r="U20" s="46" t="str">
        <f t="shared" si="0"/>
        <v>0.000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 t="s">
        <v>14</v>
      </c>
      <c r="F21" s="76">
        <f t="shared" si="4"/>
        <v>1</v>
      </c>
      <c r="G21" s="41" t="s">
        <v>89</v>
      </c>
      <c r="H21" s="40" t="s">
        <v>93</v>
      </c>
      <c r="I21" s="42">
        <f t="shared" si="3"/>
        <v>0</v>
      </c>
      <c r="J21" s="64"/>
      <c r="K21" s="114">
        <v>-1</v>
      </c>
      <c r="L21" s="39"/>
      <c r="M21" s="41">
        <v>1</v>
      </c>
      <c r="N21" s="41">
        <v>2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 t="s">
        <v>14</v>
      </c>
      <c r="F22" s="76">
        <f t="shared" si="4"/>
        <v>1</v>
      </c>
      <c r="G22" s="41" t="s">
        <v>89</v>
      </c>
      <c r="H22" s="40" t="s">
        <v>93</v>
      </c>
      <c r="I22" s="42">
        <f t="shared" si="3"/>
        <v>0</v>
      </c>
      <c r="J22" s="64"/>
      <c r="K22" s="114" t="s">
        <v>89</v>
      </c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62" t="e">
        <f>'2'!#REF!</f>
        <v>#REF!</v>
      </c>
      <c r="B23" s="81">
        <f t="shared" si="1"/>
        <v>0</v>
      </c>
      <c r="C23" s="160" t="e">
        <f>'2'!#REF!</f>
        <v>#REF!</v>
      </c>
      <c r="D23" s="81"/>
      <c r="E23" s="99" t="s">
        <v>89</v>
      </c>
      <c r="F23" s="76">
        <f t="shared" si="4"/>
        <v>0</v>
      </c>
      <c r="G23" s="101" t="s">
        <v>89</v>
      </c>
      <c r="H23" s="101" t="s">
        <v>93</v>
      </c>
      <c r="I23" s="102">
        <f t="shared" si="3"/>
        <v>0</v>
      </c>
      <c r="J23" s="64"/>
      <c r="K23" s="163" t="s">
        <v>89</v>
      </c>
      <c r="L23" s="39"/>
      <c r="M23" s="101" t="s">
        <v>89</v>
      </c>
      <c r="N23" s="101" t="s">
        <v>89</v>
      </c>
      <c r="O23" s="64"/>
      <c r="P23" s="101" t="s">
        <v>89</v>
      </c>
      <c r="Q23" s="105" t="str">
        <f t="shared" si="2"/>
        <v>-</v>
      </c>
      <c r="R23" s="64"/>
      <c r="S23" s="101" t="s">
        <v>89</v>
      </c>
      <c r="T23" s="101" t="s">
        <v>89</v>
      </c>
      <c r="U23" s="105" t="str">
        <f t="shared" si="0"/>
        <v>-</v>
      </c>
      <c r="V23" s="39"/>
      <c r="W23" s="101" t="s">
        <v>89</v>
      </c>
      <c r="X23" s="101" t="s">
        <v>89</v>
      </c>
      <c r="Y23" s="39"/>
      <c r="Z23" s="101" t="s">
        <v>89</v>
      </c>
      <c r="AA23" s="101" t="s">
        <v>89</v>
      </c>
      <c r="AB23" s="64"/>
      <c r="AC23" s="101" t="s">
        <v>93</v>
      </c>
      <c r="AD23" s="101" t="s">
        <v>93</v>
      </c>
      <c r="AE23" s="101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 t="s">
        <v>14</v>
      </c>
      <c r="F24" s="76">
        <f t="shared" si="4"/>
        <v>1</v>
      </c>
      <c r="G24" s="41" t="s">
        <v>89</v>
      </c>
      <c r="H24" s="40">
        <v>1</v>
      </c>
      <c r="I24" s="42">
        <f t="shared" si="3"/>
        <v>1</v>
      </c>
      <c r="J24" s="64"/>
      <c r="K24" s="114">
        <v>1</v>
      </c>
      <c r="L24" s="39"/>
      <c r="M24" s="41">
        <v>1</v>
      </c>
      <c r="N24" s="41">
        <v>2</v>
      </c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 t="s">
        <v>14</v>
      </c>
      <c r="F25" s="76">
        <f t="shared" si="4"/>
        <v>1</v>
      </c>
      <c r="G25" s="41" t="s">
        <v>89</v>
      </c>
      <c r="H25" s="40" t="s">
        <v>93</v>
      </c>
      <c r="I25" s="42">
        <f t="shared" si="3"/>
        <v>0</v>
      </c>
      <c r="J25" s="64"/>
      <c r="K25" s="114" t="s">
        <v>89</v>
      </c>
      <c r="L25" s="39"/>
      <c r="M25" s="41">
        <v>1</v>
      </c>
      <c r="N25" s="41">
        <v>2</v>
      </c>
      <c r="O25" s="64"/>
      <c r="P25" s="41" t="s">
        <v>89</v>
      </c>
      <c r="Q25" s="46" t="str">
        <f t="shared" si="2"/>
        <v>-</v>
      </c>
      <c r="R25" s="64"/>
      <c r="S25" s="41">
        <v>3</v>
      </c>
      <c r="T25" s="41">
        <v>5</v>
      </c>
      <c r="U25" s="46">
        <f t="shared" si="0"/>
        <v>0.6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 t="s">
        <v>14</v>
      </c>
      <c r="F26" s="76">
        <f t="shared" si="4"/>
        <v>1</v>
      </c>
      <c r="G26" s="41" t="s">
        <v>89</v>
      </c>
      <c r="H26" s="40" t="s">
        <v>93</v>
      </c>
      <c r="I26" s="42">
        <f t="shared" si="3"/>
        <v>0</v>
      </c>
      <c r="J26" s="64"/>
      <c r="K26" s="114">
        <v>-1</v>
      </c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>
        <v>1</v>
      </c>
      <c r="T26" s="41">
        <v>5</v>
      </c>
      <c r="U26" s="46">
        <f t="shared" si="0"/>
        <v>0.2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 t="s">
        <v>14</v>
      </c>
      <c r="F27" s="76">
        <f t="shared" si="4"/>
        <v>1</v>
      </c>
      <c r="G27" s="41">
        <v>1</v>
      </c>
      <c r="H27" s="40" t="s">
        <v>93</v>
      </c>
      <c r="I27" s="42">
        <f t="shared" si="3"/>
        <v>1</v>
      </c>
      <c r="J27" s="64"/>
      <c r="K27" s="114">
        <v>-1</v>
      </c>
      <c r="L27" s="39"/>
      <c r="M27" s="41">
        <v>1</v>
      </c>
      <c r="N27" s="41">
        <v>2</v>
      </c>
      <c r="O27" s="64"/>
      <c r="P27" s="41" t="s">
        <v>89</v>
      </c>
      <c r="Q27" s="46" t="str">
        <f t="shared" si="2"/>
        <v>-</v>
      </c>
      <c r="R27" s="64"/>
      <c r="S27" s="41">
        <v>6</v>
      </c>
      <c r="T27" s="41">
        <v>17</v>
      </c>
      <c r="U27" s="46">
        <f t="shared" si="0"/>
        <v>0.35294117647058826</v>
      </c>
      <c r="V27" s="39"/>
      <c r="W27" s="41">
        <v>1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 t="s">
        <v>14</v>
      </c>
      <c r="F28" s="76">
        <f>IF(AND(E28&lt;&gt;"",E28&lt;&gt;"-"),1,0)</f>
        <v>1</v>
      </c>
      <c r="G28" s="41" t="s">
        <v>89</v>
      </c>
      <c r="H28" s="40" t="s">
        <v>93</v>
      </c>
      <c r="I28" s="42">
        <f t="shared" si="3"/>
        <v>0</v>
      </c>
      <c r="J28" s="64"/>
      <c r="K28" s="114" t="s">
        <v>89</v>
      </c>
      <c r="L28" s="39"/>
      <c r="M28" s="41">
        <v>2</v>
      </c>
      <c r="N28" s="41">
        <v>4</v>
      </c>
      <c r="O28" s="64"/>
      <c r="P28" s="41" t="s">
        <v>89</v>
      </c>
      <c r="Q28" s="46" t="str">
        <f t="shared" si="2"/>
        <v>-</v>
      </c>
      <c r="R28" s="64"/>
      <c r="S28" s="41">
        <v>7</v>
      </c>
      <c r="T28" s="41">
        <v>13</v>
      </c>
      <c r="U28" s="46">
        <f t="shared" si="0"/>
        <v>0.53846153846153844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 t="s">
        <v>14</v>
      </c>
      <c r="F29" s="76">
        <f t="shared" si="4"/>
        <v>1</v>
      </c>
      <c r="G29" s="41" t="s">
        <v>89</v>
      </c>
      <c r="H29" s="40" t="s">
        <v>93</v>
      </c>
      <c r="I29" s="42">
        <f t="shared" si="3"/>
        <v>0</v>
      </c>
      <c r="J29" s="64"/>
      <c r="K29" s="114">
        <v>1</v>
      </c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>
        <v>7</v>
      </c>
      <c r="T29" s="41">
        <v>13</v>
      </c>
      <c r="U29" s="46">
        <f t="shared" si="0"/>
        <v>0.53846153846153844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 t="s">
        <v>14</v>
      </c>
      <c r="F30" s="76">
        <f t="shared" si="4"/>
        <v>1</v>
      </c>
      <c r="G30" s="41" t="s">
        <v>89</v>
      </c>
      <c r="H30" s="40" t="s">
        <v>93</v>
      </c>
      <c r="I30" s="42">
        <f t="shared" si="3"/>
        <v>0</v>
      </c>
      <c r="J30" s="64"/>
      <c r="K30" s="114">
        <v>-1</v>
      </c>
      <c r="L30" s="39"/>
      <c r="M30" s="41">
        <v>1</v>
      </c>
      <c r="N30" s="41">
        <v>2</v>
      </c>
      <c r="O30" s="64"/>
      <c r="P30" s="41" t="s">
        <v>89</v>
      </c>
      <c r="Q30" s="46" t="str">
        <f t="shared" si="2"/>
        <v>-</v>
      </c>
      <c r="R30" s="64"/>
      <c r="S30" s="41">
        <v>3</v>
      </c>
      <c r="T30" s="41">
        <v>11</v>
      </c>
      <c r="U30" s="46">
        <f t="shared" si="0"/>
        <v>0.27272727272727271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23</v>
      </c>
      <c r="F32" s="29"/>
      <c r="G32" s="68">
        <f>SUM(G7:G30)</f>
        <v>6</v>
      </c>
      <c r="H32" s="68">
        <f>SUM(H7:H30)</f>
        <v>1</v>
      </c>
      <c r="I32" s="42">
        <f>SUM(I7:I30)</f>
        <v>7</v>
      </c>
      <c r="K32" s="117">
        <f>IF((SUM(K7:K30)=0),"-",SUM(K7:K30))</f>
        <v>-4</v>
      </c>
      <c r="L32" s="39"/>
      <c r="M32" s="118">
        <f>SUM(M7:M30)</f>
        <v>16</v>
      </c>
      <c r="N32" s="118">
        <f>SUM(N7:N30)</f>
        <v>32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73</v>
      </c>
      <c r="T32" s="118">
        <f>SUM(T7:T30)</f>
        <v>166</v>
      </c>
      <c r="U32" s="72">
        <f>IF(S32=0,"-",S32/T32)</f>
        <v>0.43975903614457829</v>
      </c>
      <c r="V32" s="39"/>
      <c r="W32" s="118">
        <f>SUM(W7:W30)</f>
        <v>1</v>
      </c>
      <c r="X32" s="118">
        <f>SUM(X7:X30)</f>
        <v>0</v>
      </c>
      <c r="Y32" s="39"/>
      <c r="Z32" s="118">
        <f>SUM(Z7:Z30)</f>
        <v>1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2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 t="s">
        <v>14</v>
      </c>
      <c r="F34" s="76">
        <f t="shared" ref="F34:F40" si="6">IF(AND(E34&lt;&gt;"",E34&lt;&gt;"-"),1,0)</f>
        <v>1</v>
      </c>
      <c r="G34" s="41">
        <v>1</v>
      </c>
      <c r="H34" s="40" t="s">
        <v>93</v>
      </c>
      <c r="I34" s="42">
        <f t="shared" ref="I34:I40" si="7">SUM(G34:H34)</f>
        <v>1</v>
      </c>
      <c r="J34" s="64"/>
      <c r="K34" s="114">
        <v>1</v>
      </c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>
        <v>5</v>
      </c>
      <c r="T34" s="41">
        <v>11</v>
      </c>
      <c r="U34" s="46">
        <f t="shared" ref="U34:U40" si="9">IF((S34="-"),"-",IF((AND(S34=0,T34&gt;0)),"0.000",S34/T34))</f>
        <v>0.45454545454545453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>
        <v>1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 t="s">
        <v>14</v>
      </c>
      <c r="F35" s="76">
        <f t="shared" si="6"/>
        <v>1</v>
      </c>
      <c r="G35" s="41" t="s">
        <v>89</v>
      </c>
      <c r="H35" s="40" t="s">
        <v>93</v>
      </c>
      <c r="I35" s="42">
        <f t="shared" si="7"/>
        <v>0</v>
      </c>
      <c r="J35" s="64"/>
      <c r="K35" s="114">
        <v>-1</v>
      </c>
      <c r="L35" s="39"/>
      <c r="M35" s="41">
        <v>1</v>
      </c>
      <c r="N35" s="41">
        <v>2</v>
      </c>
      <c r="O35" s="64"/>
      <c r="P35" s="41" t="s">
        <v>89</v>
      </c>
      <c r="Q35" s="46" t="str">
        <f t="shared" si="8"/>
        <v>-</v>
      </c>
      <c r="R35" s="64"/>
      <c r="S35" s="41">
        <v>5</v>
      </c>
      <c r="T35" s="41">
        <v>7</v>
      </c>
      <c r="U35" s="46">
        <f t="shared" si="9"/>
        <v>0.7142857142857143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 t="s">
        <v>14</v>
      </c>
      <c r="F36" s="76">
        <f t="shared" si="6"/>
        <v>1</v>
      </c>
      <c r="G36" s="41" t="s">
        <v>89</v>
      </c>
      <c r="H36" s="40" t="s">
        <v>93</v>
      </c>
      <c r="I36" s="42">
        <f t="shared" si="7"/>
        <v>0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>
        <v>5</v>
      </c>
      <c r="T36" s="41">
        <v>7</v>
      </c>
      <c r="U36" s="46">
        <f t="shared" si="9"/>
        <v>0.7142857142857143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3</v>
      </c>
      <c r="F42" s="29"/>
      <c r="G42" s="118">
        <f>SUM(G34:G40)</f>
        <v>1</v>
      </c>
      <c r="H42" s="67">
        <f>SUM(H34:H40)</f>
        <v>0</v>
      </c>
      <c r="I42" s="42">
        <f>SUM(I34:I40)</f>
        <v>1</v>
      </c>
      <c r="K42" s="120" t="str">
        <f>IF((SUM(K34:K40)=0),"-",SUM(K34:K40))</f>
        <v>-</v>
      </c>
      <c r="L42" s="29"/>
      <c r="M42" s="67">
        <f>SUM(M34:M40)</f>
        <v>1</v>
      </c>
      <c r="N42" s="67">
        <f>SUM(N34:N40)</f>
        <v>2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15</v>
      </c>
      <c r="T42" s="118">
        <f>SUM(T34:T40)</f>
        <v>25</v>
      </c>
      <c r="U42" s="72">
        <f>IF(S42=0,"-",S42/T42)</f>
        <v>0.6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1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26</v>
      </c>
      <c r="G44" s="121">
        <f>G32+G42</f>
        <v>7</v>
      </c>
      <c r="H44" s="121">
        <f>H32+H42</f>
        <v>1</v>
      </c>
      <c r="I44" s="121">
        <f>I32+I42</f>
        <v>8</v>
      </c>
      <c r="K44" s="122">
        <f>IF(K32="-",K42,IF(K42="-",K32,K32+K42))</f>
        <v>-4</v>
      </c>
      <c r="M44" s="121">
        <f>M32+M42</f>
        <v>17</v>
      </c>
      <c r="N44" s="121">
        <f>N32+N42</f>
        <v>34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88</v>
      </c>
      <c r="T44" s="121">
        <f>T32+T42</f>
        <v>191</v>
      </c>
      <c r="U44" s="123">
        <f>IF(S44=0,"-",S44/T44)</f>
        <v>0.4607329842931937</v>
      </c>
      <c r="W44" s="121">
        <f>W32+W42</f>
        <v>1</v>
      </c>
      <c r="X44" s="121">
        <f>X32+X42</f>
        <v>0</v>
      </c>
      <c r="Z44" s="121">
        <f>Z32+Z42</f>
        <v>1</v>
      </c>
      <c r="AA44" s="121">
        <f>AA32+AA42</f>
        <v>0</v>
      </c>
      <c r="AC44" s="121">
        <f>AC32+AC42</f>
        <v>1</v>
      </c>
      <c r="AD44" s="121">
        <f>AD32+AD42</f>
        <v>0</v>
      </c>
      <c r="AE44" s="121">
        <f>AE32+AE42</f>
        <v>2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35" priority="0" stopIfTrue="1" operator="notEqual">
      <formula>"-"</formula>
    </cfRule>
  </conditionalFormatting>
  <conditionalFormatting sqref="N32 N42 N44">
    <cfRule type="cellIs" dxfId="34" priority="1" stopIfTrue="1" operator="notEqual">
      <formula>0</formula>
    </cfRule>
  </conditionalFormatting>
  <conditionalFormatting sqref="K33">
    <cfRule type="cellIs" dxfId="33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O6" sqref="O6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Season'!A24," - ",'Regular Season'!C24)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51" t="s">
        <v>14</v>
      </c>
      <c r="F7" s="82">
        <f>IF(AND(E7&lt;&gt;"",E7&lt;&gt;"-"),1,0)</f>
        <v>1</v>
      </c>
      <c r="G7" s="41" t="s">
        <v>89</v>
      </c>
      <c r="H7" s="40" t="s">
        <v>93</v>
      </c>
      <c r="I7" s="42">
        <f>SUM(G7:H7)</f>
        <v>0</v>
      </c>
      <c r="K7" s="114" t="s">
        <v>89</v>
      </c>
      <c r="L7" s="39"/>
      <c r="M7" s="41" t="s">
        <v>89</v>
      </c>
      <c r="N7" s="41" t="s">
        <v>89</v>
      </c>
      <c r="P7" s="41" t="s">
        <v>89</v>
      </c>
      <c r="Q7" s="46" t="str">
        <f>IF(P7="-","-",IF(G7="-","0.000",G7/P7))</f>
        <v>-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14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 t="s">
        <v>89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14</v>
      </c>
      <c r="F9" s="76">
        <f>IF(AND(E9&lt;&gt;"",E9&lt;&gt;"-"),1,0)</f>
        <v>1</v>
      </c>
      <c r="G9" s="41" t="s">
        <v>89</v>
      </c>
      <c r="H9" s="40">
        <v>1</v>
      </c>
      <c r="I9" s="42">
        <f t="shared" ref="I9:I30" si="3">SUM(G9:H9)</f>
        <v>1</v>
      </c>
      <c r="J9" s="64"/>
      <c r="K9" s="114" t="s">
        <v>89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14</v>
      </c>
      <c r="F10" s="76">
        <f t="shared" ref="F10:F30" si="4">IF(AND(E10&lt;&gt;"",E10&lt;&gt;"-"),1,0)</f>
        <v>1</v>
      </c>
      <c r="G10" s="41" t="s">
        <v>89</v>
      </c>
      <c r="H10" s="40" t="s">
        <v>93</v>
      </c>
      <c r="I10" s="42">
        <f t="shared" si="3"/>
        <v>0</v>
      </c>
      <c r="J10" s="64"/>
      <c r="K10" s="114" t="s">
        <v>89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 t="s">
        <v>14</v>
      </c>
      <c r="F11" s="76">
        <f t="shared" si="4"/>
        <v>1</v>
      </c>
      <c r="G11" s="41" t="s">
        <v>89</v>
      </c>
      <c r="H11" s="40" t="s">
        <v>93</v>
      </c>
      <c r="I11" s="42">
        <f t="shared" si="3"/>
        <v>0</v>
      </c>
      <c r="J11" s="64"/>
      <c r="K11" s="114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 t="s">
        <v>14</v>
      </c>
      <c r="F12" s="76">
        <f t="shared" si="4"/>
        <v>1</v>
      </c>
      <c r="G12" s="41" t="s">
        <v>89</v>
      </c>
      <c r="H12" s="40">
        <v>2</v>
      </c>
      <c r="I12" s="42">
        <f t="shared" si="3"/>
        <v>2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 t="s">
        <v>14</v>
      </c>
      <c r="F13" s="76">
        <f t="shared" si="4"/>
        <v>1</v>
      </c>
      <c r="G13" s="41" t="s">
        <v>89</v>
      </c>
      <c r="H13" s="40" t="s">
        <v>93</v>
      </c>
      <c r="I13" s="42">
        <f t="shared" si="3"/>
        <v>0</v>
      </c>
      <c r="J13" s="64"/>
      <c r="K13" s="114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 t="s">
        <v>14</v>
      </c>
      <c r="F14" s="76">
        <f t="shared" si="4"/>
        <v>1</v>
      </c>
      <c r="G14" s="41">
        <v>1</v>
      </c>
      <c r="H14" s="40" t="s">
        <v>93</v>
      </c>
      <c r="I14" s="42">
        <f t="shared" si="3"/>
        <v>1</v>
      </c>
      <c r="J14" s="64"/>
      <c r="K14" s="114" t="s">
        <v>89</v>
      </c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 t="s">
        <v>14</v>
      </c>
      <c r="F15" s="76">
        <f t="shared" si="4"/>
        <v>1</v>
      </c>
      <c r="G15" s="41" t="s">
        <v>89</v>
      </c>
      <c r="H15" s="40" t="s">
        <v>93</v>
      </c>
      <c r="I15" s="42">
        <f t="shared" si="3"/>
        <v>0</v>
      </c>
      <c r="J15" s="64"/>
      <c r="K15" s="114" t="s">
        <v>89</v>
      </c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 t="s">
        <v>14</v>
      </c>
      <c r="F16" s="76">
        <f t="shared" si="4"/>
        <v>1</v>
      </c>
      <c r="G16" s="41" t="s">
        <v>89</v>
      </c>
      <c r="H16" s="40" t="s">
        <v>93</v>
      </c>
      <c r="I16" s="42">
        <f t="shared" si="3"/>
        <v>0</v>
      </c>
      <c r="J16" s="64"/>
      <c r="K16" s="114" t="s">
        <v>89</v>
      </c>
      <c r="L16" s="39"/>
      <c r="M16" s="41">
        <v>1</v>
      </c>
      <c r="N16" s="41">
        <v>2</v>
      </c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 t="s">
        <v>14</v>
      </c>
      <c r="F17" s="76">
        <f t="shared" si="4"/>
        <v>1</v>
      </c>
      <c r="G17" s="41" t="s">
        <v>89</v>
      </c>
      <c r="H17" s="40" t="s">
        <v>93</v>
      </c>
      <c r="I17" s="42">
        <f t="shared" si="3"/>
        <v>0</v>
      </c>
      <c r="J17" s="64"/>
      <c r="K17" s="114" t="s">
        <v>89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 t="s">
        <v>14</v>
      </c>
      <c r="F18" s="76">
        <f t="shared" si="4"/>
        <v>1</v>
      </c>
      <c r="G18" s="41" t="s">
        <v>89</v>
      </c>
      <c r="H18" s="40" t="s">
        <v>93</v>
      </c>
      <c r="I18" s="42">
        <f t="shared" si="3"/>
        <v>0</v>
      </c>
      <c r="J18" s="64"/>
      <c r="K18" s="114" t="s">
        <v>89</v>
      </c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 t="s">
        <v>14</v>
      </c>
      <c r="F19" s="76">
        <f t="shared" si="4"/>
        <v>1</v>
      </c>
      <c r="G19" s="41" t="s">
        <v>89</v>
      </c>
      <c r="H19" s="40" t="s">
        <v>93</v>
      </c>
      <c r="I19" s="42">
        <f t="shared" si="3"/>
        <v>0</v>
      </c>
      <c r="J19" s="64"/>
      <c r="K19" s="114">
        <v>-1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 t="s">
        <v>14</v>
      </c>
      <c r="F20" s="76">
        <f t="shared" si="4"/>
        <v>1</v>
      </c>
      <c r="G20" s="41" t="s">
        <v>89</v>
      </c>
      <c r="H20" s="40" t="s">
        <v>93</v>
      </c>
      <c r="I20" s="42">
        <f t="shared" si="3"/>
        <v>0</v>
      </c>
      <c r="J20" s="64"/>
      <c r="K20" s="114" t="s">
        <v>89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 t="s">
        <v>14</v>
      </c>
      <c r="F21" s="76">
        <f t="shared" si="4"/>
        <v>1</v>
      </c>
      <c r="G21" s="41" t="s">
        <v>89</v>
      </c>
      <c r="H21" s="40" t="s">
        <v>93</v>
      </c>
      <c r="I21" s="42">
        <f t="shared" si="3"/>
        <v>0</v>
      </c>
      <c r="J21" s="64"/>
      <c r="K21" s="114" t="s">
        <v>89</v>
      </c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 t="s">
        <v>14</v>
      </c>
      <c r="F22" s="76">
        <f t="shared" si="4"/>
        <v>1</v>
      </c>
      <c r="G22" s="41" t="s">
        <v>89</v>
      </c>
      <c r="H22" s="40" t="s">
        <v>93</v>
      </c>
      <c r="I22" s="42">
        <f t="shared" si="3"/>
        <v>0</v>
      </c>
      <c r="J22" s="64"/>
      <c r="K22" s="114" t="s">
        <v>89</v>
      </c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 t="s">
        <v>14</v>
      </c>
      <c r="F23" s="76">
        <f t="shared" si="4"/>
        <v>1</v>
      </c>
      <c r="G23" s="41" t="s">
        <v>89</v>
      </c>
      <c r="H23" s="40" t="s">
        <v>93</v>
      </c>
      <c r="I23" s="42">
        <f t="shared" si="3"/>
        <v>0</v>
      </c>
      <c r="J23" s="64"/>
      <c r="K23" s="114">
        <v>-1</v>
      </c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 t="s">
        <v>14</v>
      </c>
      <c r="F24" s="76">
        <f t="shared" si="4"/>
        <v>1</v>
      </c>
      <c r="G24" s="41" t="s">
        <v>89</v>
      </c>
      <c r="H24" s="40" t="s">
        <v>93</v>
      </c>
      <c r="I24" s="42">
        <f t="shared" si="3"/>
        <v>0</v>
      </c>
      <c r="J24" s="64"/>
      <c r="K24" s="114">
        <v>-1</v>
      </c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 t="s">
        <v>14</v>
      </c>
      <c r="F25" s="76">
        <f t="shared" si="4"/>
        <v>1</v>
      </c>
      <c r="G25" s="41" t="s">
        <v>89</v>
      </c>
      <c r="H25" s="40" t="s">
        <v>93</v>
      </c>
      <c r="I25" s="42">
        <f t="shared" si="3"/>
        <v>0</v>
      </c>
      <c r="J25" s="64"/>
      <c r="K25" s="114">
        <v>-1</v>
      </c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 t="s">
        <v>14</v>
      </c>
      <c r="F26" s="76">
        <f t="shared" si="4"/>
        <v>1</v>
      </c>
      <c r="G26" s="41" t="s">
        <v>89</v>
      </c>
      <c r="H26" s="40">
        <v>1</v>
      </c>
      <c r="I26" s="42">
        <f t="shared" si="3"/>
        <v>1</v>
      </c>
      <c r="J26" s="64"/>
      <c r="K26" s="114" t="s">
        <v>89</v>
      </c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>
        <v>1</v>
      </c>
      <c r="T26" s="41">
        <v>1</v>
      </c>
      <c r="U26" s="46">
        <f t="shared" si="0"/>
        <v>1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 t="s">
        <v>14</v>
      </c>
      <c r="F27" s="76">
        <f t="shared" si="4"/>
        <v>1</v>
      </c>
      <c r="G27" s="41" t="s">
        <v>89</v>
      </c>
      <c r="H27" s="40" t="s">
        <v>93</v>
      </c>
      <c r="I27" s="42">
        <f t="shared" si="3"/>
        <v>0</v>
      </c>
      <c r="J27" s="64"/>
      <c r="K27" s="114" t="s">
        <v>89</v>
      </c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 t="s">
        <v>14</v>
      </c>
      <c r="F28" s="76">
        <f>IF(AND(E28&lt;&gt;"",E28&lt;&gt;"-"),1,0)</f>
        <v>1</v>
      </c>
      <c r="G28" s="41" t="s">
        <v>89</v>
      </c>
      <c r="H28" s="40" t="s">
        <v>93</v>
      </c>
      <c r="I28" s="42">
        <f t="shared" si="3"/>
        <v>0</v>
      </c>
      <c r="J28" s="64"/>
      <c r="K28" s="114">
        <v>-1</v>
      </c>
      <c r="L28" s="39"/>
      <c r="M28" s="41">
        <v>1</v>
      </c>
      <c r="N28" s="41">
        <v>2</v>
      </c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 t="s">
        <v>14</v>
      </c>
      <c r="F29" s="76">
        <f t="shared" si="4"/>
        <v>1</v>
      </c>
      <c r="G29" s="41" t="s">
        <v>89</v>
      </c>
      <c r="H29" s="40" t="s">
        <v>93</v>
      </c>
      <c r="I29" s="42">
        <f t="shared" si="3"/>
        <v>0</v>
      </c>
      <c r="J29" s="64"/>
      <c r="K29" s="114" t="s">
        <v>89</v>
      </c>
      <c r="L29" s="39"/>
      <c r="M29" s="41">
        <v>2</v>
      </c>
      <c r="N29" s="41">
        <v>4</v>
      </c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 t="s">
        <v>14</v>
      </c>
      <c r="F30" s="76">
        <f t="shared" si="4"/>
        <v>1</v>
      </c>
      <c r="G30" s="41" t="s">
        <v>89</v>
      </c>
      <c r="H30" s="40" t="s">
        <v>93</v>
      </c>
      <c r="I30" s="42">
        <f t="shared" si="3"/>
        <v>0</v>
      </c>
      <c r="J30" s="64"/>
      <c r="K30" s="114">
        <v>-1</v>
      </c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24</v>
      </c>
      <c r="F32" s="29"/>
      <c r="G32" s="68">
        <f>SUM(G7:G30)</f>
        <v>1</v>
      </c>
      <c r="H32" s="68">
        <f>SUM(H7:H30)</f>
        <v>4</v>
      </c>
      <c r="I32" s="42">
        <f>SUM(I7:I30)</f>
        <v>5</v>
      </c>
      <c r="K32" s="117">
        <f>IF((SUM(K7:K30)=0),"-",SUM(K7:K30))</f>
        <v>-6</v>
      </c>
      <c r="L32" s="39"/>
      <c r="M32" s="118">
        <f>SUM(M7:M30)</f>
        <v>4</v>
      </c>
      <c r="N32" s="118">
        <f>SUM(N7:N30)</f>
        <v>8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1</v>
      </c>
      <c r="T32" s="118">
        <f>SUM(T7:T30)</f>
        <v>1</v>
      </c>
      <c r="U32" s="72">
        <f>IF(S32=0,"-",S32/T32)</f>
        <v>1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 t="s">
        <v>14</v>
      </c>
      <c r="F34" s="76">
        <f t="shared" ref="F34:F40" si="6">IF(AND(E34&lt;&gt;"",E34&lt;&gt;"-"),1,0)</f>
        <v>1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>
        <v>1</v>
      </c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 t="s">
        <v>14</v>
      </c>
      <c r="F35" s="76">
        <f t="shared" si="6"/>
        <v>1</v>
      </c>
      <c r="G35" s="41" t="s">
        <v>89</v>
      </c>
      <c r="H35" s="40" t="s">
        <v>93</v>
      </c>
      <c r="I35" s="42">
        <f t="shared" si="7"/>
        <v>0</v>
      </c>
      <c r="J35" s="64"/>
      <c r="K35" s="114">
        <v>-1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 t="s">
        <v>14</v>
      </c>
      <c r="F36" s="76">
        <f t="shared" si="6"/>
        <v>1</v>
      </c>
      <c r="G36" s="41" t="s">
        <v>89</v>
      </c>
      <c r="H36" s="40" t="s">
        <v>93</v>
      </c>
      <c r="I36" s="42">
        <f t="shared" si="7"/>
        <v>0</v>
      </c>
      <c r="J36" s="64"/>
      <c r="K36" s="114" t="s">
        <v>89</v>
      </c>
      <c r="L36" s="39"/>
      <c r="M36" s="41" t="s">
        <v>19</v>
      </c>
      <c r="N36" s="41" t="s">
        <v>19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3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27</v>
      </c>
      <c r="G44" s="121">
        <f>G32+G42</f>
        <v>1</v>
      </c>
      <c r="H44" s="121">
        <f>H32+H42</f>
        <v>4</v>
      </c>
      <c r="I44" s="121">
        <f>I32+I42</f>
        <v>5</v>
      </c>
      <c r="K44" s="122">
        <f>IF(K32="-",K42,IF(K42="-",K32,K32+K42))</f>
        <v>-6</v>
      </c>
      <c r="M44" s="121">
        <f>M32+M42</f>
        <v>4</v>
      </c>
      <c r="N44" s="121">
        <f>N32+N42</f>
        <v>8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1</v>
      </c>
      <c r="T44" s="121">
        <f>T32+T42</f>
        <v>1</v>
      </c>
      <c r="U44" s="123">
        <f>IF(S44=0,"-",S44/T44)</f>
        <v>1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32" priority="0" stopIfTrue="1" operator="notEqual">
      <formula>"-"</formula>
    </cfRule>
  </conditionalFormatting>
  <conditionalFormatting sqref="N32 N42 N44">
    <cfRule type="cellIs" dxfId="31" priority="1" stopIfTrue="1" operator="notEqual">
      <formula>0</formula>
    </cfRule>
  </conditionalFormatting>
  <conditionalFormatting sqref="K33">
    <cfRule type="cellIs" dxfId="30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O6" sqref="O6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Season'!A25," - ",'Regular Season'!C25)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51" t="s">
        <v>17</v>
      </c>
      <c r="F7" s="82">
        <f>IF(AND(E7&lt;&gt;"",E7&lt;&gt;"-"),1,0)</f>
        <v>1</v>
      </c>
      <c r="G7" s="41" t="s">
        <v>89</v>
      </c>
      <c r="H7" s="40" t="s">
        <v>93</v>
      </c>
      <c r="I7" s="42">
        <f>SUM(G7:H7)</f>
        <v>0</v>
      </c>
      <c r="K7" s="114" t="s">
        <v>89</v>
      </c>
      <c r="L7" s="39"/>
      <c r="M7" s="41" t="s">
        <v>89</v>
      </c>
      <c r="N7" s="41" t="s">
        <v>89</v>
      </c>
      <c r="P7" s="41" t="s">
        <v>89</v>
      </c>
      <c r="Q7" s="46" t="str">
        <f>IF(P7="-","-",IF(G7="-","0.000",G7/P7))</f>
        <v>-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17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>
        <v>-5</v>
      </c>
      <c r="L8" s="39"/>
      <c r="M8" s="41">
        <v>1</v>
      </c>
      <c r="N8" s="41">
        <v>2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17</v>
      </c>
      <c r="F9" s="76">
        <f>IF(AND(E9&lt;&gt;"",E9&lt;&gt;"-"),1,0)</f>
        <v>1</v>
      </c>
      <c r="G9" s="41" t="s">
        <v>89</v>
      </c>
      <c r="H9" s="40">
        <v>1</v>
      </c>
      <c r="I9" s="42">
        <f t="shared" ref="I9:I30" si="3">SUM(G9:H9)</f>
        <v>1</v>
      </c>
      <c r="J9" s="64"/>
      <c r="K9" s="114">
        <v>1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17</v>
      </c>
      <c r="F10" s="76">
        <f t="shared" ref="F10:F30" si="4">IF(AND(E10&lt;&gt;"",E10&lt;&gt;"-"),1,0)</f>
        <v>1</v>
      </c>
      <c r="G10" s="41" t="s">
        <v>89</v>
      </c>
      <c r="H10" s="40" t="s">
        <v>93</v>
      </c>
      <c r="I10" s="42">
        <f t="shared" si="3"/>
        <v>0</v>
      </c>
      <c r="J10" s="64"/>
      <c r="K10" s="114">
        <v>1</v>
      </c>
      <c r="L10" s="39"/>
      <c r="M10" s="41">
        <v>2</v>
      </c>
      <c r="N10" s="41">
        <v>4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 t="s">
        <v>17</v>
      </c>
      <c r="F11" s="76">
        <f t="shared" si="4"/>
        <v>1</v>
      </c>
      <c r="G11" s="41" t="s">
        <v>89</v>
      </c>
      <c r="H11" s="40" t="s">
        <v>93</v>
      </c>
      <c r="I11" s="42">
        <f t="shared" si="3"/>
        <v>0</v>
      </c>
      <c r="J11" s="64"/>
      <c r="K11" s="114">
        <v>-1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 t="s">
        <v>17</v>
      </c>
      <c r="F12" s="76">
        <f t="shared" si="4"/>
        <v>1</v>
      </c>
      <c r="G12" s="41">
        <v>1</v>
      </c>
      <c r="H12" s="40" t="s">
        <v>93</v>
      </c>
      <c r="I12" s="42">
        <f t="shared" si="3"/>
        <v>1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>
        <v>1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>
        <v>1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 t="s">
        <v>17</v>
      </c>
      <c r="F13" s="76">
        <f t="shared" si="4"/>
        <v>1</v>
      </c>
      <c r="G13" s="41">
        <v>1</v>
      </c>
      <c r="H13" s="40" t="s">
        <v>93</v>
      </c>
      <c r="I13" s="42">
        <f t="shared" si="3"/>
        <v>1</v>
      </c>
      <c r="J13" s="64"/>
      <c r="K13" s="114">
        <v>1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 t="s">
        <v>17</v>
      </c>
      <c r="F14" s="76">
        <f t="shared" si="4"/>
        <v>1</v>
      </c>
      <c r="G14" s="41" t="s">
        <v>89</v>
      </c>
      <c r="H14" s="40" t="s">
        <v>93</v>
      </c>
      <c r="I14" s="42">
        <f t="shared" si="3"/>
        <v>0</v>
      </c>
      <c r="J14" s="64"/>
      <c r="K14" s="114">
        <v>3</v>
      </c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 t="s">
        <v>17</v>
      </c>
      <c r="F15" s="76">
        <f t="shared" si="4"/>
        <v>1</v>
      </c>
      <c r="G15" s="41" t="s">
        <v>89</v>
      </c>
      <c r="H15" s="40" t="s">
        <v>93</v>
      </c>
      <c r="I15" s="42">
        <f t="shared" si="3"/>
        <v>0</v>
      </c>
      <c r="J15" s="64"/>
      <c r="K15" s="114" t="s">
        <v>89</v>
      </c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 t="s">
        <v>17</v>
      </c>
      <c r="F16" s="76">
        <f t="shared" si="4"/>
        <v>1</v>
      </c>
      <c r="G16" s="41" t="s">
        <v>89</v>
      </c>
      <c r="H16" s="40" t="s">
        <v>93</v>
      </c>
      <c r="I16" s="42">
        <f t="shared" si="3"/>
        <v>0</v>
      </c>
      <c r="J16" s="64"/>
      <c r="K16" s="114">
        <v>1</v>
      </c>
      <c r="L16" s="39"/>
      <c r="M16" s="41">
        <v>1</v>
      </c>
      <c r="N16" s="41">
        <v>2</v>
      </c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 t="s">
        <v>17</v>
      </c>
      <c r="F17" s="76">
        <f t="shared" si="4"/>
        <v>1</v>
      </c>
      <c r="G17" s="41" t="s">
        <v>89</v>
      </c>
      <c r="H17" s="40" t="s">
        <v>93</v>
      </c>
      <c r="I17" s="42">
        <f t="shared" si="3"/>
        <v>0</v>
      </c>
      <c r="J17" s="64"/>
      <c r="K17" s="114">
        <v>1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 t="s">
        <v>17</v>
      </c>
      <c r="F18" s="76">
        <f t="shared" si="4"/>
        <v>1</v>
      </c>
      <c r="G18" s="41" t="s">
        <v>89</v>
      </c>
      <c r="H18" s="40" t="s">
        <v>93</v>
      </c>
      <c r="I18" s="42">
        <f t="shared" si="3"/>
        <v>0</v>
      </c>
      <c r="J18" s="64"/>
      <c r="K18" s="114" t="s">
        <v>89</v>
      </c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 t="s">
        <v>17</v>
      </c>
      <c r="F19" s="76">
        <f t="shared" si="4"/>
        <v>1</v>
      </c>
      <c r="G19" s="41" t="s">
        <v>89</v>
      </c>
      <c r="H19" s="40" t="s">
        <v>93</v>
      </c>
      <c r="I19" s="42">
        <f t="shared" si="3"/>
        <v>0</v>
      </c>
      <c r="J19" s="64"/>
      <c r="K19" s="114">
        <v>-1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 t="s">
        <v>17</v>
      </c>
      <c r="F20" s="76">
        <f t="shared" si="4"/>
        <v>1</v>
      </c>
      <c r="G20" s="41" t="s">
        <v>89</v>
      </c>
      <c r="H20" s="40" t="s">
        <v>93</v>
      </c>
      <c r="I20" s="42">
        <f t="shared" si="3"/>
        <v>0</v>
      </c>
      <c r="J20" s="64"/>
      <c r="K20" s="114">
        <v>-1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 t="s">
        <v>17</v>
      </c>
      <c r="F21" s="76">
        <f t="shared" si="4"/>
        <v>1</v>
      </c>
      <c r="G21" s="41" t="s">
        <v>89</v>
      </c>
      <c r="H21" s="40" t="s">
        <v>93</v>
      </c>
      <c r="I21" s="42">
        <f t="shared" si="3"/>
        <v>0</v>
      </c>
      <c r="J21" s="64"/>
      <c r="K21" s="114">
        <v>2</v>
      </c>
      <c r="L21" s="39"/>
      <c r="M21" s="41">
        <v>2</v>
      </c>
      <c r="N21" s="41">
        <v>4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 t="s">
        <v>17</v>
      </c>
      <c r="F22" s="76">
        <f t="shared" si="4"/>
        <v>1</v>
      </c>
      <c r="G22" s="41" t="s">
        <v>89</v>
      </c>
      <c r="H22" s="40" t="s">
        <v>93</v>
      </c>
      <c r="I22" s="42">
        <f t="shared" si="3"/>
        <v>0</v>
      </c>
      <c r="J22" s="64"/>
      <c r="K22" s="114" t="s">
        <v>89</v>
      </c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 t="s">
        <v>17</v>
      </c>
      <c r="F23" s="76">
        <f t="shared" si="4"/>
        <v>1</v>
      </c>
      <c r="G23" s="41" t="s">
        <v>89</v>
      </c>
      <c r="H23" s="40" t="s">
        <v>93</v>
      </c>
      <c r="I23" s="42">
        <f t="shared" si="3"/>
        <v>0</v>
      </c>
      <c r="J23" s="64"/>
      <c r="K23" s="114">
        <v>-1</v>
      </c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62" t="e">
        <f>'2'!#REF!</f>
        <v>#REF!</v>
      </c>
      <c r="B24" s="81">
        <f t="shared" si="1"/>
        <v>0</v>
      </c>
      <c r="C24" s="160" t="e">
        <f>'2'!#REF!</f>
        <v>#REF!</v>
      </c>
      <c r="D24" s="81"/>
      <c r="E24" s="99" t="s">
        <v>89</v>
      </c>
      <c r="F24" s="76">
        <f t="shared" si="4"/>
        <v>0</v>
      </c>
      <c r="G24" s="101" t="s">
        <v>89</v>
      </c>
      <c r="H24" s="101" t="s">
        <v>93</v>
      </c>
      <c r="I24" s="102">
        <f t="shared" si="3"/>
        <v>0</v>
      </c>
      <c r="J24" s="64"/>
      <c r="K24" s="163" t="s">
        <v>89</v>
      </c>
      <c r="L24" s="39"/>
      <c r="M24" s="101" t="s">
        <v>89</v>
      </c>
      <c r="N24" s="101" t="s">
        <v>89</v>
      </c>
      <c r="O24" s="64"/>
      <c r="P24" s="101" t="s">
        <v>89</v>
      </c>
      <c r="Q24" s="105" t="str">
        <f t="shared" si="2"/>
        <v>-</v>
      </c>
      <c r="R24" s="64"/>
      <c r="S24" s="101" t="s">
        <v>89</v>
      </c>
      <c r="T24" s="101" t="s">
        <v>89</v>
      </c>
      <c r="U24" s="105" t="str">
        <f t="shared" si="0"/>
        <v>-</v>
      </c>
      <c r="V24" s="39"/>
      <c r="W24" s="101" t="s">
        <v>89</v>
      </c>
      <c r="X24" s="101" t="s">
        <v>89</v>
      </c>
      <c r="Y24" s="39"/>
      <c r="Z24" s="101" t="s">
        <v>89</v>
      </c>
      <c r="AA24" s="101" t="s">
        <v>89</v>
      </c>
      <c r="AB24" s="64"/>
      <c r="AC24" s="101" t="s">
        <v>93</v>
      </c>
      <c r="AD24" s="101" t="s">
        <v>93</v>
      </c>
      <c r="AE24" s="101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 t="s">
        <v>17</v>
      </c>
      <c r="F25" s="76">
        <f t="shared" si="4"/>
        <v>1</v>
      </c>
      <c r="G25" s="41" t="s">
        <v>89</v>
      </c>
      <c r="H25" s="40" t="s">
        <v>93</v>
      </c>
      <c r="I25" s="42">
        <f t="shared" si="3"/>
        <v>0</v>
      </c>
      <c r="J25" s="64"/>
      <c r="K25" s="114">
        <v>-2</v>
      </c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 t="s">
        <v>17</v>
      </c>
      <c r="F26" s="76">
        <f t="shared" si="4"/>
        <v>1</v>
      </c>
      <c r="G26" s="41" t="s">
        <v>89</v>
      </c>
      <c r="H26" s="40" t="s">
        <v>93</v>
      </c>
      <c r="I26" s="42">
        <f t="shared" si="3"/>
        <v>0</v>
      </c>
      <c r="J26" s="64"/>
      <c r="K26" s="114">
        <v>-1</v>
      </c>
      <c r="L26" s="39"/>
      <c r="M26" s="41">
        <v>2</v>
      </c>
      <c r="N26" s="41">
        <v>4</v>
      </c>
      <c r="O26" s="64"/>
      <c r="P26" s="41" t="s">
        <v>89</v>
      </c>
      <c r="Q26" s="46" t="str">
        <f t="shared" si="2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 t="s">
        <v>17</v>
      </c>
      <c r="F27" s="76">
        <f t="shared" si="4"/>
        <v>1</v>
      </c>
      <c r="G27" s="41">
        <v>1</v>
      </c>
      <c r="H27" s="40" t="s">
        <v>93</v>
      </c>
      <c r="I27" s="42">
        <f t="shared" si="3"/>
        <v>1</v>
      </c>
      <c r="J27" s="64"/>
      <c r="K27" s="114">
        <v>-3</v>
      </c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>
        <v>1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 t="s">
        <v>17</v>
      </c>
      <c r="F28" s="76">
        <f>IF(AND(E28&lt;&gt;"",E28&lt;&gt;"-"),1,0)</f>
        <v>1</v>
      </c>
      <c r="G28" s="41" t="s">
        <v>89</v>
      </c>
      <c r="H28" s="40">
        <v>1</v>
      </c>
      <c r="I28" s="42">
        <f t="shared" si="3"/>
        <v>1</v>
      </c>
      <c r="J28" s="64"/>
      <c r="K28" s="114">
        <v>1</v>
      </c>
      <c r="L28" s="39"/>
      <c r="M28" s="41">
        <v>2</v>
      </c>
      <c r="N28" s="41">
        <v>4</v>
      </c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>
        <v>1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 t="s">
        <v>17</v>
      </c>
      <c r="F29" s="76">
        <f t="shared" si="4"/>
        <v>1</v>
      </c>
      <c r="G29" s="41" t="s">
        <v>89</v>
      </c>
      <c r="H29" s="40" t="s">
        <v>93</v>
      </c>
      <c r="I29" s="42">
        <f t="shared" si="3"/>
        <v>0</v>
      </c>
      <c r="J29" s="64"/>
      <c r="K29" s="114" t="s">
        <v>89</v>
      </c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 t="s">
        <v>17</v>
      </c>
      <c r="F30" s="76">
        <f t="shared" si="4"/>
        <v>1</v>
      </c>
      <c r="G30" s="41" t="s">
        <v>89</v>
      </c>
      <c r="H30" s="40" t="s">
        <v>93</v>
      </c>
      <c r="I30" s="42">
        <f t="shared" si="3"/>
        <v>0</v>
      </c>
      <c r="J30" s="64"/>
      <c r="K30" s="114">
        <v>-4</v>
      </c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23</v>
      </c>
      <c r="F32" s="29"/>
      <c r="G32" s="68">
        <f>SUM(G7:G30)</f>
        <v>3</v>
      </c>
      <c r="H32" s="68">
        <f>SUM(H7:H30)</f>
        <v>2</v>
      </c>
      <c r="I32" s="42">
        <f>SUM(I7:I30)</f>
        <v>5</v>
      </c>
      <c r="K32" s="117">
        <f>IF((SUM(K7:K30)=0),"-",SUM(K7:K30))</f>
        <v>-8</v>
      </c>
      <c r="L32" s="39"/>
      <c r="M32" s="118">
        <f>SUM(M7:M30)</f>
        <v>10</v>
      </c>
      <c r="N32" s="118">
        <f>SUM(N7:N30)</f>
        <v>20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2</v>
      </c>
      <c r="X32" s="118">
        <f>SUM(X7:X30)</f>
        <v>1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1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 t="s">
        <v>17</v>
      </c>
      <c r="F34" s="76">
        <f t="shared" ref="F34:F40" si="6">IF(AND(E34&lt;&gt;"",E34&lt;&gt;"-"),1,0)</f>
        <v>1</v>
      </c>
      <c r="G34" s="41" t="s">
        <v>89</v>
      </c>
      <c r="H34" s="40">
        <v>1</v>
      </c>
      <c r="I34" s="42">
        <f t="shared" ref="I34:I40" si="7">SUM(G34:H34)</f>
        <v>1</v>
      </c>
      <c r="J34" s="64"/>
      <c r="K34" s="114">
        <v>1</v>
      </c>
      <c r="L34" s="39"/>
      <c r="M34" s="41">
        <v>2</v>
      </c>
      <c r="N34" s="41">
        <v>4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>
        <v>1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 t="s">
        <v>17</v>
      </c>
      <c r="F35" s="76">
        <f t="shared" si="6"/>
        <v>1</v>
      </c>
      <c r="G35" s="41" t="s">
        <v>89</v>
      </c>
      <c r="H35" s="40" t="s">
        <v>93</v>
      </c>
      <c r="I35" s="42">
        <f t="shared" si="7"/>
        <v>0</v>
      </c>
      <c r="J35" s="64"/>
      <c r="K35" s="114">
        <v>1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 t="s">
        <v>17</v>
      </c>
      <c r="F36" s="76">
        <f t="shared" si="6"/>
        <v>1</v>
      </c>
      <c r="G36" s="41" t="s">
        <v>89</v>
      </c>
      <c r="H36" s="40" t="s">
        <v>93</v>
      </c>
      <c r="I36" s="42">
        <f t="shared" si="7"/>
        <v>0</v>
      </c>
      <c r="J36" s="64"/>
      <c r="K36" s="114">
        <v>1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3</v>
      </c>
      <c r="F42" s="29"/>
      <c r="G42" s="118">
        <f>SUM(G34:G40)</f>
        <v>0</v>
      </c>
      <c r="H42" s="67">
        <f>SUM(H34:H40)</f>
        <v>1</v>
      </c>
      <c r="I42" s="42">
        <f>SUM(I34:I40)</f>
        <v>1</v>
      </c>
      <c r="K42" s="120">
        <f>IF((SUM(K34:K40)=0),"-",SUM(K34:K40))</f>
        <v>3</v>
      </c>
      <c r="L42" s="29"/>
      <c r="M42" s="67">
        <f>SUM(M34:M40)</f>
        <v>2</v>
      </c>
      <c r="N42" s="67">
        <f>SUM(N34:N40)</f>
        <v>4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1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26</v>
      </c>
      <c r="G44" s="121">
        <f>G32+G42</f>
        <v>3</v>
      </c>
      <c r="H44" s="121">
        <f>H32+H42</f>
        <v>3</v>
      </c>
      <c r="I44" s="121">
        <f>I32+I42</f>
        <v>6</v>
      </c>
      <c r="K44" s="122">
        <f>IF(K32="-",K42,IF(K42="-",K32,K32+K42))</f>
        <v>-5</v>
      </c>
      <c r="M44" s="121">
        <f>M32+M42</f>
        <v>12</v>
      </c>
      <c r="N44" s="121">
        <f>N32+N42</f>
        <v>24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2</v>
      </c>
      <c r="X44" s="121">
        <f>X32+X42</f>
        <v>2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1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29" priority="0" stopIfTrue="1" operator="notEqual">
      <formula>"-"</formula>
    </cfRule>
  </conditionalFormatting>
  <conditionalFormatting sqref="N32 N42 N44">
    <cfRule type="cellIs" dxfId="28" priority="1" stopIfTrue="1" operator="notEqual">
      <formula>0</formula>
    </cfRule>
  </conditionalFormatting>
  <conditionalFormatting sqref="K33">
    <cfRule type="cellIs" dxfId="27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O6" sqref="O6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Season'!A26," - ",'Regular Season'!C26)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51" t="s">
        <v>22</v>
      </c>
      <c r="F7" s="82">
        <f>IF(AND(E7&lt;&gt;"",E7&lt;&gt;"-"),1,0)</f>
        <v>1</v>
      </c>
      <c r="G7" s="41" t="s">
        <v>89</v>
      </c>
      <c r="H7" s="40" t="s">
        <v>93</v>
      </c>
      <c r="I7" s="42">
        <f>SUM(G7:H7)</f>
        <v>0</v>
      </c>
      <c r="K7" s="114" t="s">
        <v>89</v>
      </c>
      <c r="L7" s="39"/>
      <c r="M7" s="41" t="s">
        <v>89</v>
      </c>
      <c r="N7" s="41" t="s">
        <v>89</v>
      </c>
      <c r="P7" s="41" t="s">
        <v>89</v>
      </c>
      <c r="Q7" s="46" t="str">
        <f>IF(P7="-","-",IF(G7="-","0.000",G7/P7))</f>
        <v>-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22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>
        <v>-2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22</v>
      </c>
      <c r="F9" s="76">
        <f>IF(AND(E9&lt;&gt;"",E9&lt;&gt;"-"),1,0)</f>
        <v>1</v>
      </c>
      <c r="G9" s="41" t="s">
        <v>89</v>
      </c>
      <c r="H9" s="40" t="s">
        <v>93</v>
      </c>
      <c r="I9" s="42">
        <f t="shared" ref="I9:I30" si="3">SUM(G9:H9)</f>
        <v>0</v>
      </c>
      <c r="J9" s="64"/>
      <c r="K9" s="114">
        <v>1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62">
        <f>'2'!A10</f>
        <v>39782</v>
      </c>
      <c r="B10" s="126">
        <f t="shared" si="1"/>
        <v>0</v>
      </c>
      <c r="C10" s="160" t="str">
        <f>'2'!C10</f>
        <v>Wisconsin Storm</v>
      </c>
      <c r="D10" s="81"/>
      <c r="E10" s="99" t="s">
        <v>89</v>
      </c>
      <c r="F10" s="76">
        <f t="shared" ref="F10:F30" si="4">IF(AND(E10&lt;&gt;"",E10&lt;&gt;"-"),1,0)</f>
        <v>0</v>
      </c>
      <c r="G10" s="101" t="s">
        <v>89</v>
      </c>
      <c r="H10" s="101" t="s">
        <v>93</v>
      </c>
      <c r="I10" s="102">
        <f t="shared" si="3"/>
        <v>0</v>
      </c>
      <c r="J10" s="64"/>
      <c r="K10" s="163" t="s">
        <v>89</v>
      </c>
      <c r="L10" s="39"/>
      <c r="M10" s="101" t="s">
        <v>89</v>
      </c>
      <c r="N10" s="101" t="s">
        <v>89</v>
      </c>
      <c r="O10" s="64"/>
      <c r="P10" s="101" t="s">
        <v>89</v>
      </c>
      <c r="Q10" s="105" t="str">
        <f t="shared" si="2"/>
        <v>-</v>
      </c>
      <c r="R10" s="64"/>
      <c r="S10" s="101" t="s">
        <v>89</v>
      </c>
      <c r="T10" s="101" t="s">
        <v>89</v>
      </c>
      <c r="U10" s="105" t="str">
        <f t="shared" si="0"/>
        <v>-</v>
      </c>
      <c r="V10" s="39"/>
      <c r="W10" s="101" t="s">
        <v>89</v>
      </c>
      <c r="X10" s="101" t="s">
        <v>89</v>
      </c>
      <c r="Y10" s="39"/>
      <c r="Z10" s="101" t="s">
        <v>89</v>
      </c>
      <c r="AA10" s="101" t="s">
        <v>89</v>
      </c>
      <c r="AB10" s="64"/>
      <c r="AC10" s="101" t="s">
        <v>93</v>
      </c>
      <c r="AD10" s="101" t="s">
        <v>93</v>
      </c>
      <c r="AE10" s="101" t="s">
        <v>93</v>
      </c>
    </row>
    <row r="11" spans="1:32" s="29" customFormat="1" ht="13" customHeight="1">
      <c r="A11" s="162">
        <f>'2'!A11</f>
        <v>39785</v>
      </c>
      <c r="B11" s="126">
        <f t="shared" si="1"/>
        <v>0</v>
      </c>
      <c r="C11" s="160" t="str">
        <f>'2'!C11</f>
        <v>Sun Prairie</v>
      </c>
      <c r="D11" s="81"/>
      <c r="E11" s="99" t="s">
        <v>89</v>
      </c>
      <c r="F11" s="76">
        <f t="shared" si="4"/>
        <v>0</v>
      </c>
      <c r="G11" s="101" t="s">
        <v>89</v>
      </c>
      <c r="H11" s="101" t="s">
        <v>93</v>
      </c>
      <c r="I11" s="102">
        <f t="shared" si="3"/>
        <v>0</v>
      </c>
      <c r="J11" s="64"/>
      <c r="K11" s="163" t="s">
        <v>89</v>
      </c>
      <c r="L11" s="39"/>
      <c r="M11" s="101" t="s">
        <v>89</v>
      </c>
      <c r="N11" s="101" t="s">
        <v>89</v>
      </c>
      <c r="O11" s="64"/>
      <c r="P11" s="101" t="s">
        <v>89</v>
      </c>
      <c r="Q11" s="105" t="str">
        <f t="shared" si="2"/>
        <v>-</v>
      </c>
      <c r="R11" s="64"/>
      <c r="S11" s="101" t="s">
        <v>89</v>
      </c>
      <c r="T11" s="101" t="s">
        <v>89</v>
      </c>
      <c r="U11" s="105" t="str">
        <f t="shared" si="0"/>
        <v>-</v>
      </c>
      <c r="V11" s="39"/>
      <c r="W11" s="101" t="s">
        <v>89</v>
      </c>
      <c r="X11" s="101" t="s">
        <v>89</v>
      </c>
      <c r="Y11" s="39"/>
      <c r="Z11" s="101" t="s">
        <v>89</v>
      </c>
      <c r="AA11" s="101" t="s">
        <v>89</v>
      </c>
      <c r="AB11" s="64"/>
      <c r="AC11" s="101" t="s">
        <v>93</v>
      </c>
      <c r="AD11" s="101" t="s">
        <v>93</v>
      </c>
      <c r="AE11" s="101" t="s">
        <v>93</v>
      </c>
    </row>
    <row r="12" spans="1:32" s="29" customFormat="1" ht="13" customHeight="1">
      <c r="A12" s="162">
        <f>'2'!A12</f>
        <v>39789</v>
      </c>
      <c r="B12" s="126">
        <f t="shared" si="1"/>
        <v>0</v>
      </c>
      <c r="C12" s="160" t="str">
        <f>'2'!C12</f>
        <v>Green Bay</v>
      </c>
      <c r="D12" s="81"/>
      <c r="E12" s="99" t="s">
        <v>89</v>
      </c>
      <c r="F12" s="76">
        <f t="shared" si="4"/>
        <v>0</v>
      </c>
      <c r="G12" s="101" t="s">
        <v>89</v>
      </c>
      <c r="H12" s="101" t="s">
        <v>93</v>
      </c>
      <c r="I12" s="102">
        <f t="shared" si="3"/>
        <v>0</v>
      </c>
      <c r="J12" s="64"/>
      <c r="K12" s="163" t="s">
        <v>89</v>
      </c>
      <c r="L12" s="39"/>
      <c r="M12" s="101" t="s">
        <v>89</v>
      </c>
      <c r="N12" s="101" t="s">
        <v>89</v>
      </c>
      <c r="O12" s="64"/>
      <c r="P12" s="101" t="s">
        <v>89</v>
      </c>
      <c r="Q12" s="105" t="str">
        <f t="shared" si="2"/>
        <v>-</v>
      </c>
      <c r="R12" s="64"/>
      <c r="S12" s="101" t="s">
        <v>89</v>
      </c>
      <c r="T12" s="101" t="s">
        <v>89</v>
      </c>
      <c r="U12" s="105" t="str">
        <f t="shared" si="0"/>
        <v>-</v>
      </c>
      <c r="V12" s="39"/>
      <c r="W12" s="101" t="s">
        <v>89</v>
      </c>
      <c r="X12" s="101" t="s">
        <v>89</v>
      </c>
      <c r="Y12" s="39"/>
      <c r="Z12" s="101" t="s">
        <v>89</v>
      </c>
      <c r="AA12" s="101" t="s">
        <v>89</v>
      </c>
      <c r="AB12" s="64"/>
      <c r="AC12" s="101" t="s">
        <v>93</v>
      </c>
      <c r="AD12" s="101" t="s">
        <v>93</v>
      </c>
      <c r="AE12" s="101" t="s">
        <v>93</v>
      </c>
    </row>
    <row r="13" spans="1:32" s="29" customFormat="1" ht="13" customHeight="1">
      <c r="A13" s="162">
        <f>'2'!A13</f>
        <v>39792</v>
      </c>
      <c r="B13" s="81">
        <f t="shared" si="1"/>
        <v>0</v>
      </c>
      <c r="C13" s="160" t="str">
        <f>'2'!C13</f>
        <v>Brookfield Coop</v>
      </c>
      <c r="D13" s="81"/>
      <c r="E13" s="99" t="s">
        <v>89</v>
      </c>
      <c r="F13" s="76">
        <f t="shared" si="4"/>
        <v>0</v>
      </c>
      <c r="G13" s="101" t="s">
        <v>89</v>
      </c>
      <c r="H13" s="101" t="s">
        <v>93</v>
      </c>
      <c r="I13" s="102">
        <f t="shared" si="3"/>
        <v>0</v>
      </c>
      <c r="J13" s="64"/>
      <c r="K13" s="163" t="s">
        <v>89</v>
      </c>
      <c r="L13" s="39"/>
      <c r="M13" s="101" t="s">
        <v>89</v>
      </c>
      <c r="N13" s="101" t="s">
        <v>89</v>
      </c>
      <c r="O13" s="64"/>
      <c r="P13" s="101" t="s">
        <v>89</v>
      </c>
      <c r="Q13" s="105" t="str">
        <f t="shared" si="2"/>
        <v>-</v>
      </c>
      <c r="R13" s="64"/>
      <c r="S13" s="101" t="s">
        <v>89</v>
      </c>
      <c r="T13" s="101" t="s">
        <v>89</v>
      </c>
      <c r="U13" s="105" t="str">
        <f t="shared" si="0"/>
        <v>-</v>
      </c>
      <c r="V13" s="39"/>
      <c r="W13" s="101" t="s">
        <v>89</v>
      </c>
      <c r="X13" s="101" t="s">
        <v>89</v>
      </c>
      <c r="Y13" s="39"/>
      <c r="Z13" s="101" t="s">
        <v>89</v>
      </c>
      <c r="AA13" s="101" t="s">
        <v>89</v>
      </c>
      <c r="AB13" s="64"/>
      <c r="AC13" s="101" t="s">
        <v>93</v>
      </c>
      <c r="AD13" s="101" t="s">
        <v>93</v>
      </c>
      <c r="AE13" s="101" t="s">
        <v>93</v>
      </c>
    </row>
    <row r="14" spans="1:32" s="29" customFormat="1" ht="13" customHeight="1">
      <c r="A14" s="162">
        <f>'2'!A14</f>
        <v>39801</v>
      </c>
      <c r="B14" s="81">
        <f t="shared" si="1"/>
        <v>0</v>
      </c>
      <c r="C14" s="160" t="str">
        <f>'2'!C14</f>
        <v>Fox City Stars</v>
      </c>
      <c r="D14" s="81"/>
      <c r="E14" s="99" t="s">
        <v>89</v>
      </c>
      <c r="F14" s="76">
        <f t="shared" si="4"/>
        <v>0</v>
      </c>
      <c r="G14" s="101" t="s">
        <v>89</v>
      </c>
      <c r="H14" s="101" t="s">
        <v>93</v>
      </c>
      <c r="I14" s="102">
        <f t="shared" si="3"/>
        <v>0</v>
      </c>
      <c r="J14" s="64"/>
      <c r="K14" s="163" t="s">
        <v>89</v>
      </c>
      <c r="L14" s="39"/>
      <c r="M14" s="101" t="s">
        <v>89</v>
      </c>
      <c r="N14" s="101" t="s">
        <v>89</v>
      </c>
      <c r="O14" s="64"/>
      <c r="P14" s="101" t="s">
        <v>89</v>
      </c>
      <c r="Q14" s="105" t="str">
        <f t="shared" si="2"/>
        <v>-</v>
      </c>
      <c r="R14" s="64"/>
      <c r="S14" s="101" t="s">
        <v>89</v>
      </c>
      <c r="T14" s="101" t="s">
        <v>89</v>
      </c>
      <c r="U14" s="105" t="str">
        <f t="shared" si="0"/>
        <v>-</v>
      </c>
      <c r="V14" s="39"/>
      <c r="W14" s="101" t="s">
        <v>89</v>
      </c>
      <c r="X14" s="101" t="s">
        <v>89</v>
      </c>
      <c r="Y14" s="39"/>
      <c r="Z14" s="101" t="s">
        <v>89</v>
      </c>
      <c r="AA14" s="101" t="s">
        <v>89</v>
      </c>
      <c r="AB14" s="64"/>
      <c r="AC14" s="101" t="s">
        <v>93</v>
      </c>
      <c r="AD14" s="101" t="s">
        <v>93</v>
      </c>
      <c r="AE14" s="101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 t="s">
        <v>22</v>
      </c>
      <c r="F15" s="76">
        <f t="shared" si="4"/>
        <v>1</v>
      </c>
      <c r="G15" s="41" t="s">
        <v>89</v>
      </c>
      <c r="H15" s="40" t="s">
        <v>93</v>
      </c>
      <c r="I15" s="42">
        <f t="shared" si="3"/>
        <v>0</v>
      </c>
      <c r="J15" s="64"/>
      <c r="K15" s="114" t="s">
        <v>89</v>
      </c>
      <c r="L15" s="39"/>
      <c r="M15" s="41">
        <v>1</v>
      </c>
      <c r="N15" s="41">
        <v>2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 t="s">
        <v>22</v>
      </c>
      <c r="F16" s="76">
        <f t="shared" si="4"/>
        <v>1</v>
      </c>
      <c r="G16" s="41" t="s">
        <v>89</v>
      </c>
      <c r="H16" s="40" t="s">
        <v>93</v>
      </c>
      <c r="I16" s="42">
        <f t="shared" si="3"/>
        <v>0</v>
      </c>
      <c r="J16" s="64"/>
      <c r="K16" s="114" t="s">
        <v>89</v>
      </c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 t="s">
        <v>21</v>
      </c>
      <c r="F17" s="76">
        <f t="shared" si="4"/>
        <v>1</v>
      </c>
      <c r="G17" s="41" t="s">
        <v>89</v>
      </c>
      <c r="H17" s="40" t="s">
        <v>93</v>
      </c>
      <c r="I17" s="42">
        <f t="shared" si="3"/>
        <v>0</v>
      </c>
      <c r="J17" s="64"/>
      <c r="K17" s="114" t="s">
        <v>89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 t="s">
        <v>21</v>
      </c>
      <c r="F18" s="76">
        <f t="shared" si="4"/>
        <v>1</v>
      </c>
      <c r="G18" s="41" t="s">
        <v>89</v>
      </c>
      <c r="H18" s="40" t="s">
        <v>93</v>
      </c>
      <c r="I18" s="42">
        <f t="shared" si="3"/>
        <v>0</v>
      </c>
      <c r="J18" s="64"/>
      <c r="K18" s="114" t="s">
        <v>89</v>
      </c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 t="s">
        <v>21</v>
      </c>
      <c r="F19" s="76">
        <f t="shared" si="4"/>
        <v>1</v>
      </c>
      <c r="G19" s="41" t="s">
        <v>89</v>
      </c>
      <c r="H19" s="40" t="s">
        <v>93</v>
      </c>
      <c r="I19" s="42">
        <f t="shared" si="3"/>
        <v>0</v>
      </c>
      <c r="J19" s="64"/>
      <c r="K19" s="114" t="s">
        <v>89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 t="s">
        <v>22</v>
      </c>
      <c r="F20" s="76">
        <f t="shared" si="4"/>
        <v>1</v>
      </c>
      <c r="G20" s="41" t="s">
        <v>89</v>
      </c>
      <c r="H20" s="40" t="s">
        <v>93</v>
      </c>
      <c r="I20" s="42">
        <f t="shared" si="3"/>
        <v>0</v>
      </c>
      <c r="J20" s="64"/>
      <c r="K20" s="114" t="s">
        <v>89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 t="s">
        <v>22</v>
      </c>
      <c r="F21" s="76">
        <f t="shared" si="4"/>
        <v>1</v>
      </c>
      <c r="G21" s="41" t="s">
        <v>89</v>
      </c>
      <c r="H21" s="40" t="s">
        <v>93</v>
      </c>
      <c r="I21" s="42">
        <f t="shared" si="3"/>
        <v>0</v>
      </c>
      <c r="J21" s="64"/>
      <c r="K21" s="114" t="s">
        <v>89</v>
      </c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62" t="e">
        <f>'2'!#REF!</f>
        <v>#REF!</v>
      </c>
      <c r="B22" s="81">
        <f t="shared" si="1"/>
        <v>0</v>
      </c>
      <c r="C22" s="160" t="e">
        <f>'2'!#REF!</f>
        <v>#REF!</v>
      </c>
      <c r="D22" s="81"/>
      <c r="E22" s="99" t="s">
        <v>89</v>
      </c>
      <c r="F22" s="76">
        <f t="shared" si="4"/>
        <v>0</v>
      </c>
      <c r="G22" s="101" t="s">
        <v>89</v>
      </c>
      <c r="H22" s="101" t="s">
        <v>93</v>
      </c>
      <c r="I22" s="102">
        <f t="shared" si="3"/>
        <v>0</v>
      </c>
      <c r="J22" s="64"/>
      <c r="K22" s="163" t="s">
        <v>89</v>
      </c>
      <c r="L22" s="39"/>
      <c r="M22" s="101" t="s">
        <v>89</v>
      </c>
      <c r="N22" s="101" t="s">
        <v>89</v>
      </c>
      <c r="O22" s="64"/>
      <c r="P22" s="101" t="s">
        <v>89</v>
      </c>
      <c r="Q22" s="105" t="str">
        <f t="shared" si="2"/>
        <v>-</v>
      </c>
      <c r="R22" s="64"/>
      <c r="S22" s="101" t="s">
        <v>89</v>
      </c>
      <c r="T22" s="101" t="s">
        <v>89</v>
      </c>
      <c r="U22" s="105" t="str">
        <f t="shared" si="0"/>
        <v>-</v>
      </c>
      <c r="V22" s="39"/>
      <c r="W22" s="101" t="s">
        <v>89</v>
      </c>
      <c r="X22" s="101" t="s">
        <v>89</v>
      </c>
      <c r="Y22" s="39"/>
      <c r="Z22" s="101" t="s">
        <v>89</v>
      </c>
      <c r="AA22" s="101" t="s">
        <v>89</v>
      </c>
      <c r="AB22" s="64"/>
      <c r="AC22" s="101" t="s">
        <v>93</v>
      </c>
      <c r="AD22" s="101" t="s">
        <v>93</v>
      </c>
      <c r="AE22" s="101" t="s">
        <v>93</v>
      </c>
    </row>
    <row r="23" spans="1:31" s="29" customFormat="1" ht="13" customHeight="1">
      <c r="A23" s="162" t="e">
        <f>'2'!#REF!</f>
        <v>#REF!</v>
      </c>
      <c r="B23" s="81">
        <f t="shared" si="1"/>
        <v>0</v>
      </c>
      <c r="C23" s="160" t="e">
        <f>'2'!#REF!</f>
        <v>#REF!</v>
      </c>
      <c r="D23" s="81"/>
      <c r="E23" s="99" t="s">
        <v>89</v>
      </c>
      <c r="F23" s="76">
        <f t="shared" si="4"/>
        <v>0</v>
      </c>
      <c r="G23" s="101" t="s">
        <v>89</v>
      </c>
      <c r="H23" s="101" t="s">
        <v>93</v>
      </c>
      <c r="I23" s="102">
        <f t="shared" si="3"/>
        <v>0</v>
      </c>
      <c r="J23" s="64"/>
      <c r="K23" s="163" t="s">
        <v>89</v>
      </c>
      <c r="L23" s="39"/>
      <c r="M23" s="101" t="s">
        <v>89</v>
      </c>
      <c r="N23" s="101" t="s">
        <v>89</v>
      </c>
      <c r="O23" s="64"/>
      <c r="P23" s="101" t="s">
        <v>89</v>
      </c>
      <c r="Q23" s="105" t="str">
        <f t="shared" si="2"/>
        <v>-</v>
      </c>
      <c r="R23" s="64"/>
      <c r="S23" s="101" t="s">
        <v>89</v>
      </c>
      <c r="T23" s="101" t="s">
        <v>89</v>
      </c>
      <c r="U23" s="105" t="str">
        <f t="shared" si="0"/>
        <v>-</v>
      </c>
      <c r="V23" s="39"/>
      <c r="W23" s="101" t="s">
        <v>89</v>
      </c>
      <c r="X23" s="101" t="s">
        <v>89</v>
      </c>
      <c r="Y23" s="39"/>
      <c r="Z23" s="101" t="s">
        <v>89</v>
      </c>
      <c r="AA23" s="101" t="s">
        <v>89</v>
      </c>
      <c r="AB23" s="64"/>
      <c r="AC23" s="101" t="s">
        <v>93</v>
      </c>
      <c r="AD23" s="101" t="s">
        <v>93</v>
      </c>
      <c r="AE23" s="101" t="s">
        <v>93</v>
      </c>
    </row>
    <row r="24" spans="1:31" s="29" customFormat="1" ht="13" customHeight="1">
      <c r="A24" s="162" t="e">
        <f>'2'!#REF!</f>
        <v>#REF!</v>
      </c>
      <c r="B24" s="81">
        <f t="shared" si="1"/>
        <v>0</v>
      </c>
      <c r="C24" s="160" t="e">
        <f>'2'!#REF!</f>
        <v>#REF!</v>
      </c>
      <c r="D24" s="81"/>
      <c r="E24" s="99" t="s">
        <v>89</v>
      </c>
      <c r="F24" s="76">
        <f t="shared" si="4"/>
        <v>0</v>
      </c>
      <c r="G24" s="101" t="s">
        <v>89</v>
      </c>
      <c r="H24" s="101" t="s">
        <v>93</v>
      </c>
      <c r="I24" s="102">
        <f t="shared" si="3"/>
        <v>0</v>
      </c>
      <c r="J24" s="64"/>
      <c r="K24" s="163" t="s">
        <v>89</v>
      </c>
      <c r="L24" s="39"/>
      <c r="M24" s="101" t="s">
        <v>89</v>
      </c>
      <c r="N24" s="101" t="s">
        <v>89</v>
      </c>
      <c r="O24" s="64"/>
      <c r="P24" s="101" t="s">
        <v>89</v>
      </c>
      <c r="Q24" s="105" t="str">
        <f t="shared" si="2"/>
        <v>-</v>
      </c>
      <c r="R24" s="64"/>
      <c r="S24" s="101" t="s">
        <v>89</v>
      </c>
      <c r="T24" s="101" t="s">
        <v>89</v>
      </c>
      <c r="U24" s="105" t="str">
        <f t="shared" si="0"/>
        <v>-</v>
      </c>
      <c r="V24" s="39"/>
      <c r="W24" s="101" t="s">
        <v>89</v>
      </c>
      <c r="X24" s="101" t="s">
        <v>89</v>
      </c>
      <c r="Y24" s="39"/>
      <c r="Z24" s="101" t="s">
        <v>89</v>
      </c>
      <c r="AA24" s="101" t="s">
        <v>89</v>
      </c>
      <c r="AB24" s="64"/>
      <c r="AC24" s="101" t="s">
        <v>93</v>
      </c>
      <c r="AD24" s="101" t="s">
        <v>93</v>
      </c>
      <c r="AE24" s="101" t="s">
        <v>93</v>
      </c>
    </row>
    <row r="25" spans="1:31" s="29" customFormat="1" ht="13" customHeight="1">
      <c r="A25" s="162">
        <f>'2'!A25</f>
        <v>39834</v>
      </c>
      <c r="B25" s="81">
        <f t="shared" si="1"/>
        <v>0</v>
      </c>
      <c r="C25" s="160" t="str">
        <f>'2'!C25</f>
        <v>Finals</v>
      </c>
      <c r="D25" s="81"/>
      <c r="E25" s="99" t="s">
        <v>89</v>
      </c>
      <c r="F25" s="76">
        <f t="shared" si="4"/>
        <v>0</v>
      </c>
      <c r="G25" s="101" t="s">
        <v>89</v>
      </c>
      <c r="H25" s="101" t="s">
        <v>93</v>
      </c>
      <c r="I25" s="102">
        <f t="shared" si="3"/>
        <v>0</v>
      </c>
      <c r="J25" s="64"/>
      <c r="K25" s="163" t="s">
        <v>89</v>
      </c>
      <c r="L25" s="39"/>
      <c r="M25" s="101" t="s">
        <v>89</v>
      </c>
      <c r="N25" s="101" t="s">
        <v>89</v>
      </c>
      <c r="O25" s="64"/>
      <c r="P25" s="101" t="s">
        <v>89</v>
      </c>
      <c r="Q25" s="105" t="str">
        <f t="shared" si="2"/>
        <v>-</v>
      </c>
      <c r="R25" s="64"/>
      <c r="S25" s="101" t="s">
        <v>89</v>
      </c>
      <c r="T25" s="101" t="s">
        <v>89</v>
      </c>
      <c r="U25" s="105" t="str">
        <f t="shared" si="0"/>
        <v>-</v>
      </c>
      <c r="V25" s="39"/>
      <c r="W25" s="101" t="s">
        <v>89</v>
      </c>
      <c r="X25" s="101" t="s">
        <v>89</v>
      </c>
      <c r="Y25" s="39"/>
      <c r="Z25" s="101" t="s">
        <v>89</v>
      </c>
      <c r="AA25" s="101" t="s">
        <v>89</v>
      </c>
      <c r="AB25" s="64"/>
      <c r="AC25" s="101" t="s">
        <v>93</v>
      </c>
      <c r="AD25" s="101" t="s">
        <v>93</v>
      </c>
      <c r="AE25" s="101" t="s">
        <v>93</v>
      </c>
    </row>
    <row r="26" spans="1:31" s="29" customFormat="1" ht="13" customHeight="1">
      <c r="A26" s="162">
        <f>'2'!A26</f>
        <v>39837</v>
      </c>
      <c r="B26" s="81">
        <f t="shared" si="1"/>
        <v>0</v>
      </c>
      <c r="C26" s="160" t="str">
        <f>'2'!C26</f>
        <v>Tournament</v>
      </c>
      <c r="D26" s="81"/>
      <c r="E26" s="99" t="s">
        <v>89</v>
      </c>
      <c r="F26" s="76">
        <f t="shared" si="4"/>
        <v>0</v>
      </c>
      <c r="G26" s="101" t="s">
        <v>89</v>
      </c>
      <c r="H26" s="101" t="s">
        <v>93</v>
      </c>
      <c r="I26" s="102">
        <f t="shared" si="3"/>
        <v>0</v>
      </c>
      <c r="J26" s="64"/>
      <c r="K26" s="163" t="s">
        <v>89</v>
      </c>
      <c r="L26" s="39"/>
      <c r="M26" s="101" t="s">
        <v>89</v>
      </c>
      <c r="N26" s="101" t="s">
        <v>89</v>
      </c>
      <c r="O26" s="64"/>
      <c r="P26" s="101" t="s">
        <v>89</v>
      </c>
      <c r="Q26" s="105" t="str">
        <f t="shared" si="2"/>
        <v>-</v>
      </c>
      <c r="R26" s="64"/>
      <c r="S26" s="101" t="s">
        <v>89</v>
      </c>
      <c r="T26" s="101" t="s">
        <v>89</v>
      </c>
      <c r="U26" s="105" t="str">
        <f t="shared" si="0"/>
        <v>-</v>
      </c>
      <c r="V26" s="39"/>
      <c r="W26" s="101" t="s">
        <v>89</v>
      </c>
      <c r="X26" s="101" t="s">
        <v>89</v>
      </c>
      <c r="Y26" s="39"/>
      <c r="Z26" s="101" t="s">
        <v>89</v>
      </c>
      <c r="AA26" s="101" t="s">
        <v>89</v>
      </c>
      <c r="AB26" s="64"/>
      <c r="AC26" s="101" t="s">
        <v>93</v>
      </c>
      <c r="AD26" s="101" t="s">
        <v>93</v>
      </c>
      <c r="AE26" s="101" t="s">
        <v>93</v>
      </c>
    </row>
    <row r="27" spans="1:31" s="29" customFormat="1" ht="13" customHeight="1">
      <c r="A27" s="162">
        <f>'2'!A27</f>
        <v>39838</v>
      </c>
      <c r="B27" s="81">
        <f t="shared" si="1"/>
        <v>0</v>
      </c>
      <c r="C27" s="160" t="str">
        <f>'2'!C27</f>
        <v>Tournament</v>
      </c>
      <c r="D27" s="81"/>
      <c r="E27" s="99" t="s">
        <v>89</v>
      </c>
      <c r="F27" s="76">
        <f t="shared" si="4"/>
        <v>0</v>
      </c>
      <c r="G27" s="101" t="s">
        <v>89</v>
      </c>
      <c r="H27" s="101" t="s">
        <v>93</v>
      </c>
      <c r="I27" s="102">
        <f t="shared" si="3"/>
        <v>0</v>
      </c>
      <c r="J27" s="64"/>
      <c r="K27" s="163" t="s">
        <v>89</v>
      </c>
      <c r="L27" s="39"/>
      <c r="M27" s="101" t="s">
        <v>89</v>
      </c>
      <c r="N27" s="101" t="s">
        <v>89</v>
      </c>
      <c r="O27" s="64"/>
      <c r="P27" s="101" t="s">
        <v>89</v>
      </c>
      <c r="Q27" s="105" t="str">
        <f t="shared" si="2"/>
        <v>-</v>
      </c>
      <c r="R27" s="64"/>
      <c r="S27" s="101" t="s">
        <v>89</v>
      </c>
      <c r="T27" s="101" t="s">
        <v>89</v>
      </c>
      <c r="U27" s="105" t="str">
        <f t="shared" si="0"/>
        <v>-</v>
      </c>
      <c r="V27" s="39"/>
      <c r="W27" s="101" t="s">
        <v>89</v>
      </c>
      <c r="X27" s="101" t="s">
        <v>89</v>
      </c>
      <c r="Y27" s="39"/>
      <c r="Z27" s="101" t="s">
        <v>89</v>
      </c>
      <c r="AA27" s="101" t="s">
        <v>89</v>
      </c>
      <c r="AB27" s="64"/>
      <c r="AC27" s="101" t="s">
        <v>93</v>
      </c>
      <c r="AD27" s="101" t="s">
        <v>93</v>
      </c>
      <c r="AE27" s="101" t="s">
        <v>93</v>
      </c>
    </row>
    <row r="28" spans="1:31" s="29" customFormat="1" ht="13" customHeight="1">
      <c r="A28" s="162">
        <f>'2'!A28</f>
        <v>39841</v>
      </c>
      <c r="B28" s="81">
        <f t="shared" si="1"/>
        <v>0</v>
      </c>
      <c r="C28" s="160" t="str">
        <f>'2'!C28</f>
        <v>Brookfield Coop</v>
      </c>
      <c r="D28" s="81"/>
      <c r="E28" s="99" t="s">
        <v>89</v>
      </c>
      <c r="F28" s="76">
        <f>IF(AND(E28&lt;&gt;"",E28&lt;&gt;"-"),1,0)</f>
        <v>0</v>
      </c>
      <c r="G28" s="101" t="s">
        <v>89</v>
      </c>
      <c r="H28" s="101" t="s">
        <v>93</v>
      </c>
      <c r="I28" s="102">
        <f t="shared" si="3"/>
        <v>0</v>
      </c>
      <c r="J28" s="64"/>
      <c r="K28" s="163" t="s">
        <v>89</v>
      </c>
      <c r="L28" s="39"/>
      <c r="M28" s="101" t="s">
        <v>89</v>
      </c>
      <c r="N28" s="101" t="s">
        <v>89</v>
      </c>
      <c r="O28" s="64"/>
      <c r="P28" s="101" t="s">
        <v>89</v>
      </c>
      <c r="Q28" s="105" t="str">
        <f t="shared" si="2"/>
        <v>-</v>
      </c>
      <c r="R28" s="64"/>
      <c r="S28" s="101" t="s">
        <v>89</v>
      </c>
      <c r="T28" s="101" t="s">
        <v>89</v>
      </c>
      <c r="U28" s="105" t="str">
        <f t="shared" si="0"/>
        <v>-</v>
      </c>
      <c r="V28" s="39"/>
      <c r="W28" s="101" t="s">
        <v>89</v>
      </c>
      <c r="X28" s="101" t="s">
        <v>89</v>
      </c>
      <c r="Y28" s="39"/>
      <c r="Z28" s="101" t="s">
        <v>89</v>
      </c>
      <c r="AA28" s="101" t="s">
        <v>89</v>
      </c>
      <c r="AB28" s="64"/>
      <c r="AC28" s="101" t="s">
        <v>93</v>
      </c>
      <c r="AD28" s="101" t="s">
        <v>93</v>
      </c>
      <c r="AE28" s="101" t="s">
        <v>93</v>
      </c>
    </row>
    <row r="29" spans="1:31" s="39" customFormat="1" ht="13" customHeight="1">
      <c r="A29" s="125">
        <f>'2'!A29</f>
        <v>39843</v>
      </c>
      <c r="B29" s="126">
        <f t="shared" si="1"/>
        <v>0</v>
      </c>
      <c r="C29" s="128" t="str">
        <f>'2'!C29</f>
        <v>Baraboo</v>
      </c>
      <c r="D29" s="126"/>
      <c r="E29" s="51" t="s">
        <v>21</v>
      </c>
      <c r="F29" s="82">
        <f t="shared" si="4"/>
        <v>1</v>
      </c>
      <c r="G29" s="41" t="s">
        <v>89</v>
      </c>
      <c r="H29" s="41" t="s">
        <v>93</v>
      </c>
      <c r="I29" s="42">
        <f t="shared" si="3"/>
        <v>0</v>
      </c>
      <c r="J29" s="64"/>
      <c r="K29" s="127" t="s">
        <v>89</v>
      </c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W29" s="41" t="s">
        <v>89</v>
      </c>
      <c r="X29" s="41" t="s">
        <v>89</v>
      </c>
      <c r="Z29" s="41" t="s">
        <v>89</v>
      </c>
      <c r="AA29" s="41" t="s">
        <v>89</v>
      </c>
      <c r="AB29" s="64"/>
      <c r="AC29" s="41" t="s">
        <v>93</v>
      </c>
      <c r="AD29" s="41" t="s">
        <v>93</v>
      </c>
      <c r="AE29" s="41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 t="s">
        <v>21</v>
      </c>
      <c r="F30" s="76">
        <f t="shared" si="4"/>
        <v>1</v>
      </c>
      <c r="G30" s="41" t="s">
        <v>89</v>
      </c>
      <c r="H30" s="40" t="s">
        <v>93</v>
      </c>
      <c r="I30" s="42">
        <f t="shared" si="3"/>
        <v>0</v>
      </c>
      <c r="J30" s="64"/>
      <c r="K30" s="114" t="s">
        <v>89</v>
      </c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12</v>
      </c>
      <c r="F32" s="29"/>
      <c r="G32" s="68">
        <f>SUM(G7:G30)</f>
        <v>0</v>
      </c>
      <c r="H32" s="68">
        <f>SUM(H7:H30)</f>
        <v>0</v>
      </c>
      <c r="I32" s="42">
        <f>SUM(I7:I30)</f>
        <v>0</v>
      </c>
      <c r="K32" s="117">
        <f>IF((SUM(K7:K30)=0),"-",SUM(K7:K30))</f>
        <v>-1</v>
      </c>
      <c r="L32" s="39"/>
      <c r="M32" s="118">
        <f>SUM(M7:M30)</f>
        <v>1</v>
      </c>
      <c r="N32" s="118">
        <f>SUM(N7:N30)</f>
        <v>2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62">
        <f>'2'!A35</f>
        <v>39127</v>
      </c>
      <c r="B34" s="81">
        <f t="shared" ref="B34:B40" si="5">IF(AND(Q34&lt;&gt;"",Q34&lt;&gt;"-"),1,0)</f>
        <v>0</v>
      </c>
      <c r="C34" s="100" t="str">
        <f>'2'!C35</f>
        <v>Regionals - Waupun</v>
      </c>
      <c r="D34" s="81"/>
      <c r="E34" s="99" t="s">
        <v>89</v>
      </c>
      <c r="F34" s="76">
        <f t="shared" ref="F34:F40" si="6">IF(AND(E34&lt;&gt;"",E34&lt;&gt;"-"),1,0)</f>
        <v>0</v>
      </c>
      <c r="G34" s="101" t="s">
        <v>89</v>
      </c>
      <c r="H34" s="101" t="s">
        <v>93</v>
      </c>
      <c r="I34" s="102">
        <f t="shared" ref="I34:I40" si="7">SUM(G34:H34)</f>
        <v>0</v>
      </c>
      <c r="J34" s="64"/>
      <c r="K34" s="163" t="s">
        <v>89</v>
      </c>
      <c r="L34" s="39"/>
      <c r="M34" s="101" t="s">
        <v>89</v>
      </c>
      <c r="N34" s="101" t="s">
        <v>89</v>
      </c>
      <c r="O34" s="64"/>
      <c r="P34" s="101" t="s">
        <v>89</v>
      </c>
      <c r="Q34" s="105" t="str">
        <f t="shared" ref="Q34:Q40" si="8">IF(P34="-","-",IF(G34="-","0.000",G34/P34))</f>
        <v>-</v>
      </c>
      <c r="R34" s="64"/>
      <c r="S34" s="101" t="s">
        <v>89</v>
      </c>
      <c r="T34" s="101" t="s">
        <v>89</v>
      </c>
      <c r="U34" s="105" t="str">
        <f t="shared" ref="U34:U40" si="9">IF((S34="-"),"-",IF((AND(S34=0,T34&gt;0)),"0.000",S34/T34))</f>
        <v>-</v>
      </c>
      <c r="V34" s="39"/>
      <c r="W34" s="101" t="s">
        <v>89</v>
      </c>
      <c r="X34" s="101" t="s">
        <v>89</v>
      </c>
      <c r="Y34" s="39"/>
      <c r="Z34" s="101" t="s">
        <v>89</v>
      </c>
      <c r="AA34" s="101" t="s">
        <v>89</v>
      </c>
      <c r="AB34" s="64"/>
      <c r="AC34" s="101" t="s">
        <v>93</v>
      </c>
      <c r="AD34" s="101" t="s">
        <v>93</v>
      </c>
      <c r="AE34" s="101" t="s">
        <v>93</v>
      </c>
    </row>
    <row r="35" spans="1:31" s="29" customFormat="1" ht="13" customHeight="1">
      <c r="A35" s="162">
        <f>'2'!A36</f>
        <v>39129</v>
      </c>
      <c r="B35" s="81">
        <f t="shared" si="5"/>
        <v>0</v>
      </c>
      <c r="C35" s="100" t="str">
        <f>'2'!C36</f>
        <v>Regionals - Brookfield</v>
      </c>
      <c r="D35" s="81"/>
      <c r="E35" s="99" t="s">
        <v>89</v>
      </c>
      <c r="F35" s="76">
        <f t="shared" si="6"/>
        <v>0</v>
      </c>
      <c r="G35" s="101" t="s">
        <v>89</v>
      </c>
      <c r="H35" s="101" t="s">
        <v>93</v>
      </c>
      <c r="I35" s="102">
        <f t="shared" si="7"/>
        <v>0</v>
      </c>
      <c r="J35" s="64"/>
      <c r="K35" s="163" t="s">
        <v>89</v>
      </c>
      <c r="L35" s="39"/>
      <c r="M35" s="101" t="s">
        <v>89</v>
      </c>
      <c r="N35" s="101" t="s">
        <v>89</v>
      </c>
      <c r="O35" s="64"/>
      <c r="P35" s="101" t="s">
        <v>89</v>
      </c>
      <c r="Q35" s="105" t="str">
        <f t="shared" si="8"/>
        <v>-</v>
      </c>
      <c r="R35" s="64"/>
      <c r="S35" s="101" t="s">
        <v>89</v>
      </c>
      <c r="T35" s="101" t="s">
        <v>89</v>
      </c>
      <c r="U35" s="105" t="str">
        <f t="shared" si="9"/>
        <v>-</v>
      </c>
      <c r="V35" s="39"/>
      <c r="W35" s="101" t="s">
        <v>89</v>
      </c>
      <c r="X35" s="101" t="s">
        <v>89</v>
      </c>
      <c r="Y35" s="39"/>
      <c r="Z35" s="101" t="s">
        <v>89</v>
      </c>
      <c r="AA35" s="101" t="s">
        <v>89</v>
      </c>
      <c r="AB35" s="64"/>
      <c r="AC35" s="101" t="s">
        <v>93</v>
      </c>
      <c r="AD35" s="101" t="s">
        <v>93</v>
      </c>
      <c r="AE35" s="101" t="s">
        <v>93</v>
      </c>
    </row>
    <row r="36" spans="1:31" s="29" customFormat="1" ht="13" customHeight="1">
      <c r="A36" s="162">
        <f>'2'!A37</f>
        <v>39134</v>
      </c>
      <c r="B36" s="81">
        <f t="shared" si="5"/>
        <v>0</v>
      </c>
      <c r="C36" s="100" t="str">
        <f>'2'!C37</f>
        <v>Sectionals - FDL Springs</v>
      </c>
      <c r="D36" s="81"/>
      <c r="E36" s="99" t="s">
        <v>89</v>
      </c>
      <c r="F36" s="76">
        <f t="shared" si="6"/>
        <v>0</v>
      </c>
      <c r="G36" s="101" t="s">
        <v>89</v>
      </c>
      <c r="H36" s="101" t="s">
        <v>93</v>
      </c>
      <c r="I36" s="102">
        <f t="shared" si="7"/>
        <v>0</v>
      </c>
      <c r="J36" s="64"/>
      <c r="K36" s="163" t="s">
        <v>89</v>
      </c>
      <c r="L36" s="39"/>
      <c r="M36" s="101" t="s">
        <v>89</v>
      </c>
      <c r="N36" s="101" t="s">
        <v>89</v>
      </c>
      <c r="O36" s="64"/>
      <c r="P36" s="101" t="s">
        <v>89</v>
      </c>
      <c r="Q36" s="105" t="str">
        <f t="shared" si="8"/>
        <v>-</v>
      </c>
      <c r="R36" s="64"/>
      <c r="S36" s="101" t="s">
        <v>89</v>
      </c>
      <c r="T36" s="101" t="s">
        <v>89</v>
      </c>
      <c r="U36" s="105" t="str">
        <f t="shared" si="9"/>
        <v>-</v>
      </c>
      <c r="V36" s="39"/>
      <c r="W36" s="101" t="s">
        <v>89</v>
      </c>
      <c r="X36" s="101" t="s">
        <v>89</v>
      </c>
      <c r="Y36" s="39"/>
      <c r="Z36" s="101" t="s">
        <v>89</v>
      </c>
      <c r="AA36" s="101" t="s">
        <v>89</v>
      </c>
      <c r="AB36" s="64"/>
      <c r="AC36" s="101" t="s">
        <v>93</v>
      </c>
      <c r="AD36" s="101" t="s">
        <v>93</v>
      </c>
      <c r="AE36" s="101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12</v>
      </c>
      <c r="G44" s="121">
        <f>G32+G42</f>
        <v>0</v>
      </c>
      <c r="H44" s="121">
        <f>H32+H42</f>
        <v>0</v>
      </c>
      <c r="I44" s="121">
        <f>I32+I42</f>
        <v>0</v>
      </c>
      <c r="K44" s="122">
        <f>IF(K32="-",K42,IF(K42="-",K32,K32+K42))</f>
        <v>-1</v>
      </c>
      <c r="M44" s="121">
        <f>M32+M42</f>
        <v>1</v>
      </c>
      <c r="N44" s="121">
        <f>N32+N42</f>
        <v>2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26" priority="0" stopIfTrue="1" operator="notEqual">
      <formula>"-"</formula>
    </cfRule>
  </conditionalFormatting>
  <conditionalFormatting sqref="N32 N42 N44">
    <cfRule type="cellIs" dxfId="25" priority="1" stopIfTrue="1" operator="notEqual">
      <formula>0</formula>
    </cfRule>
  </conditionalFormatting>
  <conditionalFormatting sqref="K33">
    <cfRule type="cellIs" dxfId="24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O6" sqref="O6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Season'!A27," - ",'Regular Season'!C27)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51" t="s">
        <v>14</v>
      </c>
      <c r="F7" s="82">
        <f>IF(AND(E7&lt;&gt;"",E7&lt;&gt;"-"),1,0)</f>
        <v>1</v>
      </c>
      <c r="G7" s="41" t="s">
        <v>89</v>
      </c>
      <c r="H7" s="40" t="s">
        <v>93</v>
      </c>
      <c r="I7" s="42">
        <f>SUM(G7:H7)</f>
        <v>0</v>
      </c>
      <c r="K7" s="114" t="s">
        <v>89</v>
      </c>
      <c r="L7" s="39"/>
      <c r="M7" s="41" t="s">
        <v>89</v>
      </c>
      <c r="N7" s="41" t="s">
        <v>89</v>
      </c>
      <c r="P7" s="41" t="s">
        <v>89</v>
      </c>
      <c r="Q7" s="46" t="str">
        <f>IF(P7="-","-",IF(G7="-","0.000",G7/P7))</f>
        <v>-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14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 t="s">
        <v>89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14</v>
      </c>
      <c r="F9" s="76">
        <f>IF(AND(E9&lt;&gt;"",E9&lt;&gt;"-"),1,0)</f>
        <v>1</v>
      </c>
      <c r="G9" s="41" t="s">
        <v>89</v>
      </c>
      <c r="H9" s="40" t="s">
        <v>93</v>
      </c>
      <c r="I9" s="42">
        <f t="shared" ref="I9:I30" si="3">SUM(G9:H9)</f>
        <v>0</v>
      </c>
      <c r="J9" s="64"/>
      <c r="K9" s="114" t="s">
        <v>89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14</v>
      </c>
      <c r="F10" s="76">
        <f t="shared" ref="F10:F30" si="4">IF(AND(E10&lt;&gt;"",E10&lt;&gt;"-"),1,0)</f>
        <v>1</v>
      </c>
      <c r="G10" s="41" t="s">
        <v>89</v>
      </c>
      <c r="H10" s="40" t="s">
        <v>93</v>
      </c>
      <c r="I10" s="42">
        <f t="shared" si="3"/>
        <v>0</v>
      </c>
      <c r="J10" s="64"/>
      <c r="K10" s="114" t="s">
        <v>89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 t="s">
        <v>14</v>
      </c>
      <c r="F11" s="76">
        <f t="shared" si="4"/>
        <v>1</v>
      </c>
      <c r="G11" s="41" t="s">
        <v>89</v>
      </c>
      <c r="H11" s="40" t="s">
        <v>93</v>
      </c>
      <c r="I11" s="42">
        <f t="shared" si="3"/>
        <v>0</v>
      </c>
      <c r="J11" s="64"/>
      <c r="K11" s="114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 t="s">
        <v>14</v>
      </c>
      <c r="F12" s="76">
        <f t="shared" si="4"/>
        <v>1</v>
      </c>
      <c r="G12" s="41" t="s">
        <v>89</v>
      </c>
      <c r="H12" s="40" t="s">
        <v>93</v>
      </c>
      <c r="I12" s="42">
        <f t="shared" si="3"/>
        <v>0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 t="s">
        <v>14</v>
      </c>
      <c r="F13" s="76">
        <f t="shared" si="4"/>
        <v>1</v>
      </c>
      <c r="G13" s="41" t="s">
        <v>89</v>
      </c>
      <c r="H13" s="40" t="s">
        <v>93</v>
      </c>
      <c r="I13" s="42">
        <f t="shared" si="3"/>
        <v>0</v>
      </c>
      <c r="J13" s="64"/>
      <c r="K13" s="114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 t="s">
        <v>14</v>
      </c>
      <c r="F14" s="76">
        <f t="shared" si="4"/>
        <v>1</v>
      </c>
      <c r="G14" s="41" t="s">
        <v>89</v>
      </c>
      <c r="H14" s="40" t="s">
        <v>93</v>
      </c>
      <c r="I14" s="42">
        <f t="shared" si="3"/>
        <v>0</v>
      </c>
      <c r="J14" s="64"/>
      <c r="K14" s="114" t="s">
        <v>89</v>
      </c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 t="s">
        <v>14</v>
      </c>
      <c r="F15" s="76">
        <f t="shared" si="4"/>
        <v>1</v>
      </c>
      <c r="G15" s="41" t="s">
        <v>89</v>
      </c>
      <c r="H15" s="40" t="s">
        <v>93</v>
      </c>
      <c r="I15" s="42">
        <f t="shared" si="3"/>
        <v>0</v>
      </c>
      <c r="J15" s="64"/>
      <c r="K15" s="114" t="s">
        <v>89</v>
      </c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 t="s">
        <v>14</v>
      </c>
      <c r="F16" s="76">
        <f t="shared" si="4"/>
        <v>1</v>
      </c>
      <c r="G16" s="41" t="s">
        <v>89</v>
      </c>
      <c r="H16" s="40" t="s">
        <v>93</v>
      </c>
      <c r="I16" s="42">
        <f t="shared" si="3"/>
        <v>0</v>
      </c>
      <c r="J16" s="64"/>
      <c r="K16" s="114" t="s">
        <v>89</v>
      </c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 t="s">
        <v>14</v>
      </c>
      <c r="F17" s="76">
        <f t="shared" si="4"/>
        <v>1</v>
      </c>
      <c r="G17" s="41" t="s">
        <v>89</v>
      </c>
      <c r="H17" s="40" t="s">
        <v>93</v>
      </c>
      <c r="I17" s="42">
        <f t="shared" si="3"/>
        <v>0</v>
      </c>
      <c r="J17" s="64"/>
      <c r="K17" s="114" t="s">
        <v>89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 t="s">
        <v>14</v>
      </c>
      <c r="F18" s="76">
        <f t="shared" si="4"/>
        <v>1</v>
      </c>
      <c r="G18" s="41" t="s">
        <v>89</v>
      </c>
      <c r="H18" s="40" t="s">
        <v>93</v>
      </c>
      <c r="I18" s="42">
        <f t="shared" si="3"/>
        <v>0</v>
      </c>
      <c r="J18" s="64"/>
      <c r="K18" s="114" t="s">
        <v>89</v>
      </c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 t="s">
        <v>14</v>
      </c>
      <c r="F19" s="76">
        <f t="shared" si="4"/>
        <v>1</v>
      </c>
      <c r="G19" s="41" t="s">
        <v>89</v>
      </c>
      <c r="H19" s="40" t="s">
        <v>93</v>
      </c>
      <c r="I19" s="42">
        <f t="shared" si="3"/>
        <v>0</v>
      </c>
      <c r="J19" s="64"/>
      <c r="K19" s="114">
        <v>-1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 t="s">
        <v>14</v>
      </c>
      <c r="F20" s="76">
        <f t="shared" si="4"/>
        <v>1</v>
      </c>
      <c r="G20" s="41" t="s">
        <v>89</v>
      </c>
      <c r="H20" s="40" t="s">
        <v>93</v>
      </c>
      <c r="I20" s="42">
        <f t="shared" si="3"/>
        <v>0</v>
      </c>
      <c r="J20" s="64"/>
      <c r="K20" s="114" t="s">
        <v>89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 t="s">
        <v>14</v>
      </c>
      <c r="F21" s="76">
        <f t="shared" si="4"/>
        <v>1</v>
      </c>
      <c r="G21" s="41" t="s">
        <v>89</v>
      </c>
      <c r="H21" s="40" t="s">
        <v>93</v>
      </c>
      <c r="I21" s="42">
        <f t="shared" si="3"/>
        <v>0</v>
      </c>
      <c r="J21" s="64"/>
      <c r="K21" s="114">
        <v>-1</v>
      </c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 t="s">
        <v>14</v>
      </c>
      <c r="F22" s="76">
        <f t="shared" si="4"/>
        <v>1</v>
      </c>
      <c r="G22" s="41" t="s">
        <v>89</v>
      </c>
      <c r="H22" s="40" t="s">
        <v>93</v>
      </c>
      <c r="I22" s="42">
        <f t="shared" si="3"/>
        <v>0</v>
      </c>
      <c r="J22" s="64"/>
      <c r="K22" s="114" t="s">
        <v>89</v>
      </c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 t="s">
        <v>14</v>
      </c>
      <c r="F23" s="76">
        <f t="shared" si="4"/>
        <v>1</v>
      </c>
      <c r="G23" s="41" t="s">
        <v>89</v>
      </c>
      <c r="H23" s="40" t="s">
        <v>93</v>
      </c>
      <c r="I23" s="42">
        <f t="shared" si="3"/>
        <v>0</v>
      </c>
      <c r="J23" s="64"/>
      <c r="K23" s="114" t="s">
        <v>89</v>
      </c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62" t="e">
        <f>'2'!#REF!</f>
        <v>#REF!</v>
      </c>
      <c r="B24" s="81">
        <f t="shared" si="1"/>
        <v>0</v>
      </c>
      <c r="C24" s="160" t="e">
        <f>'2'!#REF!</f>
        <v>#REF!</v>
      </c>
      <c r="D24" s="81"/>
      <c r="E24" s="99" t="s">
        <v>89</v>
      </c>
      <c r="F24" s="76">
        <f t="shared" si="4"/>
        <v>0</v>
      </c>
      <c r="G24" s="101" t="s">
        <v>89</v>
      </c>
      <c r="H24" s="101" t="s">
        <v>93</v>
      </c>
      <c r="I24" s="102">
        <f t="shared" si="3"/>
        <v>0</v>
      </c>
      <c r="J24" s="64"/>
      <c r="K24" s="163" t="s">
        <v>89</v>
      </c>
      <c r="L24" s="39"/>
      <c r="M24" s="101" t="s">
        <v>89</v>
      </c>
      <c r="N24" s="101" t="s">
        <v>89</v>
      </c>
      <c r="O24" s="64"/>
      <c r="P24" s="101" t="s">
        <v>89</v>
      </c>
      <c r="Q24" s="105" t="str">
        <f t="shared" si="2"/>
        <v>-</v>
      </c>
      <c r="R24" s="64"/>
      <c r="S24" s="101" t="s">
        <v>89</v>
      </c>
      <c r="T24" s="101" t="s">
        <v>89</v>
      </c>
      <c r="U24" s="105" t="str">
        <f t="shared" si="0"/>
        <v>-</v>
      </c>
      <c r="V24" s="39"/>
      <c r="W24" s="101" t="s">
        <v>89</v>
      </c>
      <c r="X24" s="101" t="s">
        <v>89</v>
      </c>
      <c r="Y24" s="39"/>
      <c r="Z24" s="101" t="s">
        <v>89</v>
      </c>
      <c r="AA24" s="101" t="s">
        <v>89</v>
      </c>
      <c r="AB24" s="64"/>
      <c r="AC24" s="101" t="s">
        <v>93</v>
      </c>
      <c r="AD24" s="101" t="s">
        <v>93</v>
      </c>
      <c r="AE24" s="101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 t="s">
        <v>14</v>
      </c>
      <c r="F25" s="76">
        <f t="shared" si="4"/>
        <v>1</v>
      </c>
      <c r="G25" s="41" t="s">
        <v>89</v>
      </c>
      <c r="H25" s="40" t="s">
        <v>93</v>
      </c>
      <c r="I25" s="42">
        <f t="shared" si="3"/>
        <v>0</v>
      </c>
      <c r="J25" s="64"/>
      <c r="K25" s="114" t="s">
        <v>89</v>
      </c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 t="s">
        <v>14</v>
      </c>
      <c r="F26" s="76">
        <f t="shared" si="4"/>
        <v>1</v>
      </c>
      <c r="G26" s="41" t="s">
        <v>89</v>
      </c>
      <c r="H26" s="40" t="s">
        <v>93</v>
      </c>
      <c r="I26" s="42">
        <f t="shared" si="3"/>
        <v>0</v>
      </c>
      <c r="J26" s="64"/>
      <c r="K26" s="114" t="s">
        <v>89</v>
      </c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 t="s">
        <v>14</v>
      </c>
      <c r="F27" s="76">
        <f t="shared" si="4"/>
        <v>1</v>
      </c>
      <c r="G27" s="41" t="s">
        <v>89</v>
      </c>
      <c r="H27" s="40" t="s">
        <v>93</v>
      </c>
      <c r="I27" s="42">
        <f t="shared" si="3"/>
        <v>0</v>
      </c>
      <c r="J27" s="64"/>
      <c r="K27" s="114" t="s">
        <v>89</v>
      </c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 t="s">
        <v>14</v>
      </c>
      <c r="F28" s="76">
        <f>IF(AND(E28&lt;&gt;"",E28&lt;&gt;"-"),1,0)</f>
        <v>1</v>
      </c>
      <c r="G28" s="41" t="s">
        <v>89</v>
      </c>
      <c r="H28" s="40" t="s">
        <v>93</v>
      </c>
      <c r="I28" s="42">
        <f t="shared" si="3"/>
        <v>0</v>
      </c>
      <c r="J28" s="64"/>
      <c r="K28" s="114" t="s">
        <v>89</v>
      </c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 t="s">
        <v>14</v>
      </c>
      <c r="F29" s="76">
        <f t="shared" si="4"/>
        <v>1</v>
      </c>
      <c r="G29" s="41" t="s">
        <v>89</v>
      </c>
      <c r="H29" s="40" t="s">
        <v>93</v>
      </c>
      <c r="I29" s="42">
        <f t="shared" si="3"/>
        <v>0</v>
      </c>
      <c r="J29" s="64"/>
      <c r="K29" s="114" t="s">
        <v>89</v>
      </c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 t="s">
        <v>14</v>
      </c>
      <c r="F30" s="76">
        <f t="shared" si="4"/>
        <v>1</v>
      </c>
      <c r="G30" s="41" t="s">
        <v>89</v>
      </c>
      <c r="H30" s="40" t="s">
        <v>93</v>
      </c>
      <c r="I30" s="42">
        <f t="shared" si="3"/>
        <v>0</v>
      </c>
      <c r="J30" s="64"/>
      <c r="K30" s="114">
        <v>-1</v>
      </c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23</v>
      </c>
      <c r="F32" s="29"/>
      <c r="G32" s="68">
        <f>SUM(G7:G30)</f>
        <v>0</v>
      </c>
      <c r="H32" s="68">
        <f>SUM(H7:H30)</f>
        <v>0</v>
      </c>
      <c r="I32" s="42">
        <f>SUM(I7:I30)</f>
        <v>0</v>
      </c>
      <c r="K32" s="117">
        <f>IF((SUM(K7:K30)=0),"-",SUM(K7:K30))</f>
        <v>-3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62">
        <f>'2'!A35</f>
        <v>39127</v>
      </c>
      <c r="B34" s="81">
        <f t="shared" ref="B34:B40" si="5">IF(AND(Q34&lt;&gt;"",Q34&lt;&gt;"-"),1,0)</f>
        <v>0</v>
      </c>
      <c r="C34" s="100" t="str">
        <f>'2'!C35</f>
        <v>Regionals - Waupun</v>
      </c>
      <c r="D34" s="81"/>
      <c r="E34" s="99" t="s">
        <v>89</v>
      </c>
      <c r="F34" s="76">
        <f t="shared" ref="F34:F40" si="6">IF(AND(E34&lt;&gt;"",E34&lt;&gt;"-"),1,0)</f>
        <v>0</v>
      </c>
      <c r="G34" s="101" t="s">
        <v>89</v>
      </c>
      <c r="H34" s="101" t="s">
        <v>93</v>
      </c>
      <c r="I34" s="102">
        <f t="shared" ref="I34:I40" si="7">SUM(G34:H34)</f>
        <v>0</v>
      </c>
      <c r="J34" s="64"/>
      <c r="K34" s="163" t="s">
        <v>89</v>
      </c>
      <c r="L34" s="39"/>
      <c r="M34" s="101" t="s">
        <v>89</v>
      </c>
      <c r="N34" s="101" t="s">
        <v>89</v>
      </c>
      <c r="O34" s="64"/>
      <c r="P34" s="101" t="s">
        <v>89</v>
      </c>
      <c r="Q34" s="105" t="str">
        <f t="shared" ref="Q34:Q40" si="8">IF(P34="-","-",IF(G34="-","0.000",G34/P34))</f>
        <v>-</v>
      </c>
      <c r="R34" s="64"/>
      <c r="S34" s="101" t="s">
        <v>89</v>
      </c>
      <c r="T34" s="101" t="s">
        <v>89</v>
      </c>
      <c r="U34" s="105" t="str">
        <f t="shared" ref="U34:U40" si="9">IF((S34="-"),"-",IF((AND(S34=0,T34&gt;0)),"0.000",S34/T34))</f>
        <v>-</v>
      </c>
      <c r="V34" s="39"/>
      <c r="W34" s="101" t="s">
        <v>89</v>
      </c>
      <c r="X34" s="101" t="s">
        <v>89</v>
      </c>
      <c r="Y34" s="39"/>
      <c r="Z34" s="101" t="s">
        <v>89</v>
      </c>
      <c r="AA34" s="101" t="s">
        <v>89</v>
      </c>
      <c r="AB34" s="64"/>
      <c r="AC34" s="101" t="s">
        <v>93</v>
      </c>
      <c r="AD34" s="101" t="s">
        <v>93</v>
      </c>
      <c r="AE34" s="101" t="s">
        <v>93</v>
      </c>
    </row>
    <row r="35" spans="1:31" s="29" customFormat="1" ht="13" customHeight="1">
      <c r="A35" s="162">
        <f>'2'!A36</f>
        <v>39129</v>
      </c>
      <c r="B35" s="81">
        <f t="shared" si="5"/>
        <v>0</v>
      </c>
      <c r="C35" s="100" t="str">
        <f>'2'!C36</f>
        <v>Regionals - Brookfield</v>
      </c>
      <c r="D35" s="81"/>
      <c r="E35" s="99" t="s">
        <v>89</v>
      </c>
      <c r="F35" s="76">
        <f t="shared" si="6"/>
        <v>0</v>
      </c>
      <c r="G35" s="101" t="s">
        <v>89</v>
      </c>
      <c r="H35" s="101" t="s">
        <v>93</v>
      </c>
      <c r="I35" s="102">
        <f t="shared" si="7"/>
        <v>0</v>
      </c>
      <c r="J35" s="64"/>
      <c r="K35" s="163" t="s">
        <v>89</v>
      </c>
      <c r="L35" s="39"/>
      <c r="M35" s="101" t="s">
        <v>89</v>
      </c>
      <c r="N35" s="101" t="s">
        <v>89</v>
      </c>
      <c r="O35" s="64"/>
      <c r="P35" s="101" t="s">
        <v>89</v>
      </c>
      <c r="Q35" s="105" t="str">
        <f t="shared" si="8"/>
        <v>-</v>
      </c>
      <c r="R35" s="64"/>
      <c r="S35" s="101" t="s">
        <v>89</v>
      </c>
      <c r="T35" s="101" t="s">
        <v>89</v>
      </c>
      <c r="U35" s="105" t="str">
        <f t="shared" si="9"/>
        <v>-</v>
      </c>
      <c r="V35" s="39"/>
      <c r="W35" s="101" t="s">
        <v>89</v>
      </c>
      <c r="X35" s="101" t="s">
        <v>89</v>
      </c>
      <c r="Y35" s="39"/>
      <c r="Z35" s="101" t="s">
        <v>89</v>
      </c>
      <c r="AA35" s="101" t="s">
        <v>89</v>
      </c>
      <c r="AB35" s="64"/>
      <c r="AC35" s="101" t="s">
        <v>93</v>
      </c>
      <c r="AD35" s="101" t="s">
        <v>93</v>
      </c>
      <c r="AE35" s="101" t="s">
        <v>93</v>
      </c>
    </row>
    <row r="36" spans="1:31" s="29" customFormat="1" ht="13" customHeight="1">
      <c r="A36" s="162">
        <f>'2'!A37</f>
        <v>39134</v>
      </c>
      <c r="B36" s="81">
        <f t="shared" si="5"/>
        <v>0</v>
      </c>
      <c r="C36" s="100" t="str">
        <f>'2'!C37</f>
        <v>Sectionals - FDL Springs</v>
      </c>
      <c r="D36" s="81"/>
      <c r="E36" s="99" t="s">
        <v>89</v>
      </c>
      <c r="F36" s="76">
        <f t="shared" si="6"/>
        <v>0</v>
      </c>
      <c r="G36" s="101" t="s">
        <v>89</v>
      </c>
      <c r="H36" s="101" t="s">
        <v>93</v>
      </c>
      <c r="I36" s="102">
        <f t="shared" si="7"/>
        <v>0</v>
      </c>
      <c r="J36" s="64"/>
      <c r="K36" s="163" t="s">
        <v>89</v>
      </c>
      <c r="L36" s="39"/>
      <c r="M36" s="101" t="s">
        <v>89</v>
      </c>
      <c r="N36" s="101" t="s">
        <v>89</v>
      </c>
      <c r="O36" s="64"/>
      <c r="P36" s="101" t="s">
        <v>89</v>
      </c>
      <c r="Q36" s="105" t="str">
        <f t="shared" si="8"/>
        <v>-</v>
      </c>
      <c r="R36" s="64"/>
      <c r="S36" s="101" t="s">
        <v>89</v>
      </c>
      <c r="T36" s="101" t="s">
        <v>89</v>
      </c>
      <c r="U36" s="105" t="str">
        <f t="shared" si="9"/>
        <v>-</v>
      </c>
      <c r="V36" s="39"/>
      <c r="W36" s="101" t="s">
        <v>89</v>
      </c>
      <c r="X36" s="101" t="s">
        <v>89</v>
      </c>
      <c r="Y36" s="39"/>
      <c r="Z36" s="101" t="s">
        <v>89</v>
      </c>
      <c r="AA36" s="101" t="s">
        <v>89</v>
      </c>
      <c r="AB36" s="64"/>
      <c r="AC36" s="101" t="s">
        <v>93</v>
      </c>
      <c r="AD36" s="101" t="s">
        <v>93</v>
      </c>
      <c r="AE36" s="101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23</v>
      </c>
      <c r="G44" s="121">
        <f>G32+G42</f>
        <v>0</v>
      </c>
      <c r="H44" s="121">
        <f>H32+H42</f>
        <v>0</v>
      </c>
      <c r="I44" s="121">
        <f>I32+I42</f>
        <v>0</v>
      </c>
      <c r="K44" s="122">
        <f>IF(K32="-",K42,IF(K42="-",K32,K32+K42))</f>
        <v>-3</v>
      </c>
      <c r="M44" s="121">
        <f>M32+M42</f>
        <v>0</v>
      </c>
      <c r="N44" s="121">
        <f>N32+N42</f>
        <v>0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34:N40 N7:N30">
    <cfRule type="cellIs" dxfId="23" priority="0" stopIfTrue="1" operator="notEqual">
      <formula>"-"</formula>
    </cfRule>
  </conditionalFormatting>
  <conditionalFormatting sqref="N32 N42 N44">
    <cfRule type="cellIs" dxfId="22" priority="1" stopIfTrue="1" operator="notEqual">
      <formula>0</formula>
    </cfRule>
  </conditionalFormatting>
  <conditionalFormatting sqref="K33">
    <cfRule type="cellIs" dxfId="21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O6" sqref="O6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Season'!A28," - ",'Regular Season'!C28)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51" t="s">
        <v>20</v>
      </c>
      <c r="F7" s="82">
        <f>IF(AND(E7&lt;&gt;"",E7&lt;&gt;"-"),1,0)</f>
        <v>1</v>
      </c>
      <c r="G7" s="41" t="s">
        <v>89</v>
      </c>
      <c r="H7" s="40" t="s">
        <v>93</v>
      </c>
      <c r="I7" s="42">
        <f>SUM(G7:H7)</f>
        <v>0</v>
      </c>
      <c r="K7" s="114" t="s">
        <v>89</v>
      </c>
      <c r="L7" s="39"/>
      <c r="M7" s="41" t="s">
        <v>89</v>
      </c>
      <c r="N7" s="41" t="s">
        <v>89</v>
      </c>
      <c r="P7" s="41" t="s">
        <v>89</v>
      </c>
      <c r="Q7" s="46" t="str">
        <f>IF(P7="-","-",IF(G7="-","0.000",G7/P7))</f>
        <v>-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15</v>
      </c>
      <c r="F8" s="76">
        <f>IF(AND(E8&lt;&gt;"",E8&lt;&gt;"-"),1,0)</f>
        <v>1</v>
      </c>
      <c r="G8" s="41" t="s">
        <v>89</v>
      </c>
      <c r="H8" s="40" t="s">
        <v>93</v>
      </c>
      <c r="I8" s="42">
        <f>SUM(G8:H8)</f>
        <v>0</v>
      </c>
      <c r="J8" s="64"/>
      <c r="K8" s="114" t="s">
        <v>89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15</v>
      </c>
      <c r="F9" s="76">
        <f>IF(AND(E9&lt;&gt;"",E9&lt;&gt;"-"),1,0)</f>
        <v>1</v>
      </c>
      <c r="G9" s="41" t="s">
        <v>89</v>
      </c>
      <c r="H9" s="40" t="s">
        <v>93</v>
      </c>
      <c r="I9" s="42">
        <f t="shared" ref="I9:I30" si="3">SUM(G9:H9)</f>
        <v>0</v>
      </c>
      <c r="J9" s="64"/>
      <c r="K9" s="114" t="s">
        <v>89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15</v>
      </c>
      <c r="F10" s="76">
        <f t="shared" ref="F10:F30" si="4">IF(AND(E10&lt;&gt;"",E10&lt;&gt;"-"),1,0)</f>
        <v>1</v>
      </c>
      <c r="G10" s="41" t="s">
        <v>89</v>
      </c>
      <c r="H10" s="40" t="s">
        <v>93</v>
      </c>
      <c r="I10" s="42">
        <f t="shared" si="3"/>
        <v>0</v>
      </c>
      <c r="J10" s="64"/>
      <c r="K10" s="114" t="s">
        <v>89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 t="s">
        <v>15</v>
      </c>
      <c r="F11" s="76">
        <f t="shared" si="4"/>
        <v>1</v>
      </c>
      <c r="G11" s="41" t="s">
        <v>89</v>
      </c>
      <c r="H11" s="40" t="s">
        <v>93</v>
      </c>
      <c r="I11" s="42">
        <f t="shared" si="3"/>
        <v>0</v>
      </c>
      <c r="J11" s="64"/>
      <c r="K11" s="114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62">
        <f>'2'!A12</f>
        <v>39789</v>
      </c>
      <c r="B12" s="126">
        <f t="shared" si="1"/>
        <v>0</v>
      </c>
      <c r="C12" s="160" t="str">
        <f>'2'!C12</f>
        <v>Green Bay</v>
      </c>
      <c r="D12" s="81"/>
      <c r="E12" s="99" t="s">
        <v>89</v>
      </c>
      <c r="F12" s="76">
        <f t="shared" si="4"/>
        <v>0</v>
      </c>
      <c r="G12" s="101" t="s">
        <v>89</v>
      </c>
      <c r="H12" s="101" t="s">
        <v>93</v>
      </c>
      <c r="I12" s="102">
        <f t="shared" si="3"/>
        <v>0</v>
      </c>
      <c r="J12" s="64"/>
      <c r="K12" s="163" t="s">
        <v>89</v>
      </c>
      <c r="L12" s="39"/>
      <c r="M12" s="101" t="s">
        <v>89</v>
      </c>
      <c r="N12" s="101" t="s">
        <v>89</v>
      </c>
      <c r="O12" s="64"/>
      <c r="P12" s="101" t="s">
        <v>89</v>
      </c>
      <c r="Q12" s="105" t="str">
        <f t="shared" si="2"/>
        <v>-</v>
      </c>
      <c r="R12" s="64"/>
      <c r="S12" s="101" t="s">
        <v>89</v>
      </c>
      <c r="T12" s="101" t="s">
        <v>89</v>
      </c>
      <c r="U12" s="105" t="str">
        <f t="shared" si="0"/>
        <v>-</v>
      </c>
      <c r="V12" s="39"/>
      <c r="W12" s="101" t="s">
        <v>89</v>
      </c>
      <c r="X12" s="101" t="s">
        <v>89</v>
      </c>
      <c r="Y12" s="39"/>
      <c r="Z12" s="101" t="s">
        <v>89</v>
      </c>
      <c r="AA12" s="101" t="s">
        <v>89</v>
      </c>
      <c r="AB12" s="64"/>
      <c r="AC12" s="101" t="s">
        <v>93</v>
      </c>
      <c r="AD12" s="101" t="s">
        <v>93</v>
      </c>
      <c r="AE12" s="101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 t="s">
        <v>15</v>
      </c>
      <c r="F13" s="76">
        <f t="shared" si="4"/>
        <v>1</v>
      </c>
      <c r="G13" s="41" t="s">
        <v>89</v>
      </c>
      <c r="H13" s="40" t="s">
        <v>93</v>
      </c>
      <c r="I13" s="42">
        <f t="shared" si="3"/>
        <v>0</v>
      </c>
      <c r="J13" s="64"/>
      <c r="K13" s="114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62">
        <f>'2'!A14</f>
        <v>39801</v>
      </c>
      <c r="B14" s="81">
        <f t="shared" si="1"/>
        <v>0</v>
      </c>
      <c r="C14" s="160" t="str">
        <f>'2'!C14</f>
        <v>Fox City Stars</v>
      </c>
      <c r="D14" s="81"/>
      <c r="E14" s="99" t="s">
        <v>89</v>
      </c>
      <c r="F14" s="76">
        <f t="shared" si="4"/>
        <v>0</v>
      </c>
      <c r="G14" s="101" t="s">
        <v>89</v>
      </c>
      <c r="H14" s="101" t="s">
        <v>93</v>
      </c>
      <c r="I14" s="102">
        <f t="shared" si="3"/>
        <v>0</v>
      </c>
      <c r="J14" s="64"/>
      <c r="K14" s="163" t="s">
        <v>89</v>
      </c>
      <c r="L14" s="39"/>
      <c r="M14" s="101" t="s">
        <v>89</v>
      </c>
      <c r="N14" s="101" t="s">
        <v>89</v>
      </c>
      <c r="O14" s="64"/>
      <c r="P14" s="101" t="s">
        <v>89</v>
      </c>
      <c r="Q14" s="105" t="str">
        <f t="shared" si="2"/>
        <v>-</v>
      </c>
      <c r="R14" s="64"/>
      <c r="S14" s="101" t="s">
        <v>89</v>
      </c>
      <c r="T14" s="101" t="s">
        <v>89</v>
      </c>
      <c r="U14" s="105" t="str">
        <f t="shared" si="0"/>
        <v>-</v>
      </c>
      <c r="V14" s="39"/>
      <c r="W14" s="101" t="s">
        <v>89</v>
      </c>
      <c r="X14" s="101" t="s">
        <v>89</v>
      </c>
      <c r="Y14" s="39"/>
      <c r="Z14" s="101" t="s">
        <v>89</v>
      </c>
      <c r="AA14" s="101" t="s">
        <v>89</v>
      </c>
      <c r="AB14" s="64"/>
      <c r="AC14" s="101" t="s">
        <v>93</v>
      </c>
      <c r="AD14" s="101" t="s">
        <v>93</v>
      </c>
      <c r="AE14" s="101" t="s">
        <v>93</v>
      </c>
    </row>
    <row r="15" spans="1:32" s="29" customFormat="1" ht="13" customHeight="1">
      <c r="A15" s="162">
        <f>'2'!A18</f>
        <v>39812</v>
      </c>
      <c r="B15" s="81">
        <f t="shared" si="1"/>
        <v>0</v>
      </c>
      <c r="C15" s="160" t="e">
        <f>'2'!#REF!</f>
        <v>#REF!</v>
      </c>
      <c r="D15" s="81"/>
      <c r="E15" s="99" t="s">
        <v>89</v>
      </c>
      <c r="F15" s="76">
        <f t="shared" si="4"/>
        <v>0</v>
      </c>
      <c r="G15" s="101" t="s">
        <v>89</v>
      </c>
      <c r="H15" s="101" t="s">
        <v>93</v>
      </c>
      <c r="I15" s="102">
        <f t="shared" si="3"/>
        <v>0</v>
      </c>
      <c r="J15" s="64"/>
      <c r="K15" s="163" t="s">
        <v>89</v>
      </c>
      <c r="L15" s="39"/>
      <c r="M15" s="101" t="s">
        <v>89</v>
      </c>
      <c r="N15" s="101" t="s">
        <v>89</v>
      </c>
      <c r="O15" s="64"/>
      <c r="P15" s="101" t="s">
        <v>89</v>
      </c>
      <c r="Q15" s="105" t="str">
        <f t="shared" si="2"/>
        <v>-</v>
      </c>
      <c r="R15" s="64"/>
      <c r="S15" s="101" t="s">
        <v>89</v>
      </c>
      <c r="T15" s="101" t="s">
        <v>89</v>
      </c>
      <c r="U15" s="105" t="str">
        <f t="shared" si="0"/>
        <v>-</v>
      </c>
      <c r="V15" s="39"/>
      <c r="W15" s="101" t="s">
        <v>89</v>
      </c>
      <c r="X15" s="101" t="s">
        <v>89</v>
      </c>
      <c r="Y15" s="39"/>
      <c r="Z15" s="101" t="s">
        <v>89</v>
      </c>
      <c r="AA15" s="101" t="s">
        <v>89</v>
      </c>
      <c r="AB15" s="64"/>
      <c r="AC15" s="101" t="s">
        <v>93</v>
      </c>
      <c r="AD15" s="101" t="s">
        <v>93</v>
      </c>
      <c r="AE15" s="101" t="s">
        <v>93</v>
      </c>
    </row>
    <row r="16" spans="1:32" s="29" customFormat="1" ht="13" customHeight="1">
      <c r="A16" s="162">
        <f>'2'!A19</f>
        <v>39816</v>
      </c>
      <c r="B16" s="81">
        <f t="shared" si="1"/>
        <v>0</v>
      </c>
      <c r="C16" s="160" t="str">
        <f>'2'!C18</f>
        <v>Wisconsin Storm</v>
      </c>
      <c r="D16" s="81"/>
      <c r="E16" s="99" t="s">
        <v>89</v>
      </c>
      <c r="F16" s="76">
        <f t="shared" si="4"/>
        <v>0</v>
      </c>
      <c r="G16" s="101" t="s">
        <v>89</v>
      </c>
      <c r="H16" s="101" t="s">
        <v>93</v>
      </c>
      <c r="I16" s="102">
        <f t="shared" si="3"/>
        <v>0</v>
      </c>
      <c r="J16" s="64"/>
      <c r="K16" s="163" t="s">
        <v>89</v>
      </c>
      <c r="L16" s="39"/>
      <c r="M16" s="101" t="s">
        <v>89</v>
      </c>
      <c r="N16" s="101" t="s">
        <v>89</v>
      </c>
      <c r="O16" s="64"/>
      <c r="P16" s="101" t="s">
        <v>89</v>
      </c>
      <c r="Q16" s="105" t="str">
        <f t="shared" si="2"/>
        <v>-</v>
      </c>
      <c r="R16" s="64"/>
      <c r="S16" s="101" t="s">
        <v>89</v>
      </c>
      <c r="T16" s="101" t="s">
        <v>89</v>
      </c>
      <c r="U16" s="105" t="str">
        <f t="shared" si="0"/>
        <v>-</v>
      </c>
      <c r="V16" s="39"/>
      <c r="W16" s="101" t="s">
        <v>89</v>
      </c>
      <c r="X16" s="101" t="s">
        <v>89</v>
      </c>
      <c r="Y16" s="39"/>
      <c r="Z16" s="101" t="s">
        <v>89</v>
      </c>
      <c r="AA16" s="101" t="s">
        <v>89</v>
      </c>
      <c r="AB16" s="64"/>
      <c r="AC16" s="101" t="s">
        <v>93</v>
      </c>
      <c r="AD16" s="101" t="s">
        <v>93</v>
      </c>
      <c r="AE16" s="101" t="s">
        <v>93</v>
      </c>
    </row>
    <row r="17" spans="1:31" s="29" customFormat="1" ht="13" customHeight="1">
      <c r="A17" s="162">
        <f>'2'!A20</f>
        <v>39817</v>
      </c>
      <c r="B17" s="81">
        <f t="shared" si="1"/>
        <v>0</v>
      </c>
      <c r="C17" s="160" t="str">
        <f>'2'!C19</f>
        <v>Stoughton</v>
      </c>
      <c r="D17" s="81"/>
      <c r="E17" s="99" t="s">
        <v>89</v>
      </c>
      <c r="F17" s="76">
        <f t="shared" si="4"/>
        <v>0</v>
      </c>
      <c r="G17" s="101" t="s">
        <v>89</v>
      </c>
      <c r="H17" s="101" t="s">
        <v>93</v>
      </c>
      <c r="I17" s="102">
        <f t="shared" si="3"/>
        <v>0</v>
      </c>
      <c r="J17" s="64"/>
      <c r="K17" s="163" t="s">
        <v>89</v>
      </c>
      <c r="L17" s="39"/>
      <c r="M17" s="101" t="s">
        <v>89</v>
      </c>
      <c r="N17" s="101" t="s">
        <v>89</v>
      </c>
      <c r="O17" s="64"/>
      <c r="P17" s="101" t="s">
        <v>89</v>
      </c>
      <c r="Q17" s="105" t="str">
        <f t="shared" si="2"/>
        <v>-</v>
      </c>
      <c r="R17" s="64"/>
      <c r="S17" s="101" t="s">
        <v>89</v>
      </c>
      <c r="T17" s="101" t="s">
        <v>89</v>
      </c>
      <c r="U17" s="105" t="str">
        <f t="shared" si="0"/>
        <v>-</v>
      </c>
      <c r="V17" s="39"/>
      <c r="W17" s="101" t="s">
        <v>89</v>
      </c>
      <c r="X17" s="101" t="s">
        <v>89</v>
      </c>
      <c r="Y17" s="39"/>
      <c r="Z17" s="101" t="s">
        <v>89</v>
      </c>
      <c r="AA17" s="101" t="s">
        <v>89</v>
      </c>
      <c r="AB17" s="64"/>
      <c r="AC17" s="101" t="s">
        <v>93</v>
      </c>
      <c r="AD17" s="101" t="s">
        <v>93</v>
      </c>
      <c r="AE17" s="101" t="s">
        <v>93</v>
      </c>
    </row>
    <row r="18" spans="1:31" s="29" customFormat="1" ht="13" customHeight="1">
      <c r="A18" s="162">
        <f>'2'!A21</f>
        <v>39822</v>
      </c>
      <c r="B18" s="81">
        <f t="shared" si="1"/>
        <v>0</v>
      </c>
      <c r="C18" s="160" t="str">
        <f>'2'!C20</f>
        <v>Appleton</v>
      </c>
      <c r="D18" s="81"/>
      <c r="E18" s="99" t="s">
        <v>89</v>
      </c>
      <c r="F18" s="76">
        <f t="shared" si="4"/>
        <v>0</v>
      </c>
      <c r="G18" s="101" t="s">
        <v>89</v>
      </c>
      <c r="H18" s="101" t="s">
        <v>93</v>
      </c>
      <c r="I18" s="102">
        <f t="shared" si="3"/>
        <v>0</v>
      </c>
      <c r="J18" s="64"/>
      <c r="K18" s="163" t="s">
        <v>89</v>
      </c>
      <c r="L18" s="39"/>
      <c r="M18" s="101" t="s">
        <v>89</v>
      </c>
      <c r="N18" s="101" t="s">
        <v>89</v>
      </c>
      <c r="O18" s="64"/>
      <c r="P18" s="101" t="s">
        <v>89</v>
      </c>
      <c r="Q18" s="105" t="str">
        <f t="shared" si="2"/>
        <v>-</v>
      </c>
      <c r="R18" s="64"/>
      <c r="S18" s="101" t="s">
        <v>89</v>
      </c>
      <c r="T18" s="101" t="s">
        <v>89</v>
      </c>
      <c r="U18" s="105" t="str">
        <f t="shared" si="0"/>
        <v>-</v>
      </c>
      <c r="V18" s="39"/>
      <c r="W18" s="101" t="s">
        <v>89</v>
      </c>
      <c r="X18" s="101" t="s">
        <v>89</v>
      </c>
      <c r="Y18" s="39"/>
      <c r="Z18" s="101" t="s">
        <v>89</v>
      </c>
      <c r="AA18" s="101" t="s">
        <v>89</v>
      </c>
      <c r="AB18" s="64"/>
      <c r="AC18" s="101" t="s">
        <v>93</v>
      </c>
      <c r="AD18" s="101" t="s">
        <v>93</v>
      </c>
      <c r="AE18" s="101" t="s">
        <v>93</v>
      </c>
    </row>
    <row r="19" spans="1:31" s="29" customFormat="1" ht="13" customHeight="1">
      <c r="A19" s="162">
        <f>'2'!A22</f>
        <v>39824</v>
      </c>
      <c r="B19" s="81">
        <f t="shared" si="1"/>
        <v>0</v>
      </c>
      <c r="C19" s="160" t="str">
        <f>'2'!C21</f>
        <v>USM</v>
      </c>
      <c r="D19" s="81"/>
      <c r="E19" s="99" t="s">
        <v>89</v>
      </c>
      <c r="F19" s="76">
        <f t="shared" si="4"/>
        <v>0</v>
      </c>
      <c r="G19" s="101" t="s">
        <v>89</v>
      </c>
      <c r="H19" s="101" t="s">
        <v>93</v>
      </c>
      <c r="I19" s="102">
        <f t="shared" si="3"/>
        <v>0</v>
      </c>
      <c r="J19" s="64"/>
      <c r="K19" s="163" t="s">
        <v>89</v>
      </c>
      <c r="L19" s="39"/>
      <c r="M19" s="101" t="s">
        <v>89</v>
      </c>
      <c r="N19" s="101" t="s">
        <v>89</v>
      </c>
      <c r="O19" s="64"/>
      <c r="P19" s="101" t="s">
        <v>89</v>
      </c>
      <c r="Q19" s="105" t="str">
        <f t="shared" si="2"/>
        <v>-</v>
      </c>
      <c r="R19" s="64"/>
      <c r="S19" s="101" t="s">
        <v>89</v>
      </c>
      <c r="T19" s="101" t="s">
        <v>89</v>
      </c>
      <c r="U19" s="105" t="str">
        <f t="shared" si="0"/>
        <v>-</v>
      </c>
      <c r="V19" s="39"/>
      <c r="W19" s="101" t="s">
        <v>89</v>
      </c>
      <c r="X19" s="101" t="s">
        <v>89</v>
      </c>
      <c r="Y19" s="39"/>
      <c r="Z19" s="101" t="s">
        <v>89</v>
      </c>
      <c r="AA19" s="101" t="s">
        <v>89</v>
      </c>
      <c r="AB19" s="64"/>
      <c r="AC19" s="101" t="s">
        <v>93</v>
      </c>
      <c r="AD19" s="101" t="s">
        <v>93</v>
      </c>
      <c r="AE19" s="101" t="s">
        <v>93</v>
      </c>
    </row>
    <row r="20" spans="1:31" s="29" customFormat="1" ht="13" customHeight="1">
      <c r="A20" s="162">
        <f>'2'!A23</f>
        <v>39830</v>
      </c>
      <c r="B20" s="81">
        <f t="shared" si="1"/>
        <v>0</v>
      </c>
      <c r="C20" s="160" t="str">
        <f>'2'!C22</f>
        <v>Middleton</v>
      </c>
      <c r="D20" s="81"/>
      <c r="E20" s="99" t="s">
        <v>89</v>
      </c>
      <c r="F20" s="76">
        <f t="shared" si="4"/>
        <v>0</v>
      </c>
      <c r="G20" s="101" t="s">
        <v>89</v>
      </c>
      <c r="H20" s="101" t="s">
        <v>93</v>
      </c>
      <c r="I20" s="102">
        <f t="shared" si="3"/>
        <v>0</v>
      </c>
      <c r="J20" s="64"/>
      <c r="K20" s="163" t="s">
        <v>89</v>
      </c>
      <c r="L20" s="39"/>
      <c r="M20" s="101" t="s">
        <v>89</v>
      </c>
      <c r="N20" s="101" t="s">
        <v>89</v>
      </c>
      <c r="O20" s="64"/>
      <c r="P20" s="101" t="s">
        <v>89</v>
      </c>
      <c r="Q20" s="105" t="str">
        <f t="shared" si="2"/>
        <v>-</v>
      </c>
      <c r="R20" s="64"/>
      <c r="S20" s="101" t="s">
        <v>89</v>
      </c>
      <c r="T20" s="101" t="s">
        <v>89</v>
      </c>
      <c r="U20" s="105" t="str">
        <f t="shared" si="0"/>
        <v>-</v>
      </c>
      <c r="V20" s="39"/>
      <c r="W20" s="101" t="s">
        <v>89</v>
      </c>
      <c r="X20" s="101" t="s">
        <v>89</v>
      </c>
      <c r="Y20" s="39"/>
      <c r="Z20" s="101" t="s">
        <v>89</v>
      </c>
      <c r="AA20" s="101" t="s">
        <v>89</v>
      </c>
      <c r="AB20" s="64"/>
      <c r="AC20" s="101" t="s">
        <v>93</v>
      </c>
      <c r="AD20" s="101" t="s">
        <v>93</v>
      </c>
      <c r="AE20" s="101" t="s">
        <v>93</v>
      </c>
    </row>
    <row r="21" spans="1:31" s="29" customFormat="1" ht="13" customHeight="1">
      <c r="A21" s="162">
        <f>'2'!A24</f>
        <v>39100</v>
      </c>
      <c r="B21" s="81">
        <f t="shared" si="1"/>
        <v>0</v>
      </c>
      <c r="C21" s="160" t="str">
        <f>'2'!C23</f>
        <v>Fond du Lac</v>
      </c>
      <c r="D21" s="81"/>
      <c r="E21" s="99" t="s">
        <v>89</v>
      </c>
      <c r="F21" s="76">
        <f t="shared" si="4"/>
        <v>0</v>
      </c>
      <c r="G21" s="101" t="s">
        <v>89</v>
      </c>
      <c r="H21" s="101" t="s">
        <v>93</v>
      </c>
      <c r="I21" s="102">
        <f t="shared" si="3"/>
        <v>0</v>
      </c>
      <c r="J21" s="64"/>
      <c r="K21" s="163" t="s">
        <v>89</v>
      </c>
      <c r="L21" s="39"/>
      <c r="M21" s="101" t="s">
        <v>89</v>
      </c>
      <c r="N21" s="101" t="s">
        <v>89</v>
      </c>
      <c r="O21" s="64"/>
      <c r="P21" s="101" t="s">
        <v>89</v>
      </c>
      <c r="Q21" s="105" t="str">
        <f t="shared" si="2"/>
        <v>-</v>
      </c>
      <c r="R21" s="64"/>
      <c r="S21" s="101" t="s">
        <v>89</v>
      </c>
      <c r="T21" s="101" t="s">
        <v>89</v>
      </c>
      <c r="U21" s="105" t="str">
        <f t="shared" si="0"/>
        <v>-</v>
      </c>
      <c r="V21" s="39"/>
      <c r="W21" s="101" t="s">
        <v>89</v>
      </c>
      <c r="X21" s="101" t="s">
        <v>89</v>
      </c>
      <c r="Y21" s="39"/>
      <c r="Z21" s="101" t="s">
        <v>89</v>
      </c>
      <c r="AA21" s="101" t="s">
        <v>89</v>
      </c>
      <c r="AB21" s="64"/>
      <c r="AC21" s="101" t="s">
        <v>93</v>
      </c>
      <c r="AD21" s="101" t="s">
        <v>93</v>
      </c>
      <c r="AE21" s="101" t="s">
        <v>93</v>
      </c>
    </row>
    <row r="22" spans="1:31" s="29" customFormat="1" ht="13" customHeight="1">
      <c r="A22" s="162" t="e">
        <f>'2'!#REF!</f>
        <v>#REF!</v>
      </c>
      <c r="B22" s="81">
        <f t="shared" si="1"/>
        <v>0</v>
      </c>
      <c r="C22" s="160" t="e">
        <f>'2'!#REF!</f>
        <v>#REF!</v>
      </c>
      <c r="D22" s="81"/>
      <c r="E22" s="99" t="s">
        <v>89</v>
      </c>
      <c r="F22" s="76">
        <f t="shared" si="4"/>
        <v>0</v>
      </c>
      <c r="G22" s="101" t="s">
        <v>89</v>
      </c>
      <c r="H22" s="101" t="s">
        <v>93</v>
      </c>
      <c r="I22" s="102">
        <f t="shared" si="3"/>
        <v>0</v>
      </c>
      <c r="J22" s="64"/>
      <c r="K22" s="163" t="s">
        <v>89</v>
      </c>
      <c r="L22" s="39"/>
      <c r="M22" s="101" t="s">
        <v>89</v>
      </c>
      <c r="N22" s="101" t="s">
        <v>89</v>
      </c>
      <c r="O22" s="64"/>
      <c r="P22" s="101" t="s">
        <v>89</v>
      </c>
      <c r="Q22" s="105" t="str">
        <f t="shared" si="2"/>
        <v>-</v>
      </c>
      <c r="R22" s="64"/>
      <c r="S22" s="101" t="s">
        <v>89</v>
      </c>
      <c r="T22" s="101" t="s">
        <v>89</v>
      </c>
      <c r="U22" s="105" t="str">
        <f t="shared" si="0"/>
        <v>-</v>
      </c>
      <c r="V22" s="39"/>
      <c r="W22" s="101" t="s">
        <v>89</v>
      </c>
      <c r="X22" s="101" t="s">
        <v>89</v>
      </c>
      <c r="Y22" s="39"/>
      <c r="Z22" s="101" t="s">
        <v>89</v>
      </c>
      <c r="AA22" s="101" t="s">
        <v>89</v>
      </c>
      <c r="AB22" s="64"/>
      <c r="AC22" s="101" t="s">
        <v>93</v>
      </c>
      <c r="AD22" s="101" t="s">
        <v>93</v>
      </c>
      <c r="AE22" s="101" t="s">
        <v>93</v>
      </c>
    </row>
    <row r="23" spans="1:31" s="29" customFormat="1" ht="13" customHeight="1">
      <c r="A23" s="162" t="e">
        <f>'2'!#REF!</f>
        <v>#REF!</v>
      </c>
      <c r="B23" s="81">
        <f t="shared" si="1"/>
        <v>0</v>
      </c>
      <c r="C23" s="160" t="e">
        <f>'2'!#REF!</f>
        <v>#REF!</v>
      </c>
      <c r="D23" s="81"/>
      <c r="E23" s="99" t="s">
        <v>89</v>
      </c>
      <c r="F23" s="76">
        <f t="shared" si="4"/>
        <v>0</v>
      </c>
      <c r="G23" s="101" t="s">
        <v>89</v>
      </c>
      <c r="H23" s="101" t="s">
        <v>93</v>
      </c>
      <c r="I23" s="102">
        <f t="shared" si="3"/>
        <v>0</v>
      </c>
      <c r="J23" s="64"/>
      <c r="K23" s="163" t="s">
        <v>89</v>
      </c>
      <c r="L23" s="39"/>
      <c r="M23" s="101" t="s">
        <v>89</v>
      </c>
      <c r="N23" s="101" t="s">
        <v>89</v>
      </c>
      <c r="O23" s="64"/>
      <c r="P23" s="101" t="s">
        <v>89</v>
      </c>
      <c r="Q23" s="105" t="str">
        <f t="shared" si="2"/>
        <v>-</v>
      </c>
      <c r="R23" s="64"/>
      <c r="S23" s="101" t="s">
        <v>89</v>
      </c>
      <c r="T23" s="101" t="s">
        <v>89</v>
      </c>
      <c r="U23" s="105" t="str">
        <f t="shared" si="0"/>
        <v>-</v>
      </c>
      <c r="V23" s="39"/>
      <c r="W23" s="101" t="s">
        <v>89</v>
      </c>
      <c r="X23" s="101" t="s">
        <v>89</v>
      </c>
      <c r="Y23" s="39"/>
      <c r="Z23" s="101" t="s">
        <v>89</v>
      </c>
      <c r="AA23" s="101" t="s">
        <v>89</v>
      </c>
      <c r="AB23" s="64"/>
      <c r="AC23" s="101" t="s">
        <v>93</v>
      </c>
      <c r="AD23" s="101" t="s">
        <v>93</v>
      </c>
      <c r="AE23" s="101" t="s">
        <v>93</v>
      </c>
    </row>
    <row r="24" spans="1:31" s="29" customFormat="1" ht="13" customHeight="1">
      <c r="A24" s="162" t="e">
        <f>'2'!#REF!</f>
        <v>#REF!</v>
      </c>
      <c r="B24" s="81">
        <f t="shared" si="1"/>
        <v>0</v>
      </c>
      <c r="C24" s="160" t="e">
        <f>'2'!#REF!</f>
        <v>#REF!</v>
      </c>
      <c r="D24" s="81"/>
      <c r="E24" s="99" t="s">
        <v>89</v>
      </c>
      <c r="F24" s="76">
        <f t="shared" si="4"/>
        <v>0</v>
      </c>
      <c r="G24" s="101" t="s">
        <v>89</v>
      </c>
      <c r="H24" s="101" t="s">
        <v>93</v>
      </c>
      <c r="I24" s="102">
        <f t="shared" si="3"/>
        <v>0</v>
      </c>
      <c r="J24" s="64"/>
      <c r="K24" s="163" t="s">
        <v>89</v>
      </c>
      <c r="L24" s="39"/>
      <c r="M24" s="101" t="s">
        <v>89</v>
      </c>
      <c r="N24" s="101" t="s">
        <v>89</v>
      </c>
      <c r="O24" s="64"/>
      <c r="P24" s="101" t="s">
        <v>89</v>
      </c>
      <c r="Q24" s="105" t="str">
        <f t="shared" si="2"/>
        <v>-</v>
      </c>
      <c r="R24" s="64"/>
      <c r="S24" s="101" t="s">
        <v>89</v>
      </c>
      <c r="T24" s="101" t="s">
        <v>89</v>
      </c>
      <c r="U24" s="105" t="str">
        <f t="shared" si="0"/>
        <v>-</v>
      </c>
      <c r="V24" s="39"/>
      <c r="W24" s="101" t="s">
        <v>89</v>
      </c>
      <c r="X24" s="101" t="s">
        <v>89</v>
      </c>
      <c r="Y24" s="39"/>
      <c r="Z24" s="101" t="s">
        <v>89</v>
      </c>
      <c r="AA24" s="101" t="s">
        <v>89</v>
      </c>
      <c r="AB24" s="64"/>
      <c r="AC24" s="101" t="s">
        <v>93</v>
      </c>
      <c r="AD24" s="101" t="s">
        <v>93</v>
      </c>
      <c r="AE24" s="101" t="s">
        <v>93</v>
      </c>
    </row>
    <row r="25" spans="1:31" s="29" customFormat="1" ht="13" customHeight="1">
      <c r="A25" s="162">
        <f>'2'!A25</f>
        <v>39834</v>
      </c>
      <c r="B25" s="81">
        <f t="shared" si="1"/>
        <v>0</v>
      </c>
      <c r="C25" s="160" t="str">
        <f>'2'!C25</f>
        <v>Finals</v>
      </c>
      <c r="D25" s="81"/>
      <c r="E25" s="99" t="s">
        <v>89</v>
      </c>
      <c r="F25" s="76">
        <f t="shared" si="4"/>
        <v>0</v>
      </c>
      <c r="G25" s="101" t="s">
        <v>89</v>
      </c>
      <c r="H25" s="101" t="s">
        <v>93</v>
      </c>
      <c r="I25" s="102">
        <f t="shared" si="3"/>
        <v>0</v>
      </c>
      <c r="J25" s="64"/>
      <c r="K25" s="163" t="s">
        <v>89</v>
      </c>
      <c r="L25" s="39"/>
      <c r="M25" s="101" t="s">
        <v>89</v>
      </c>
      <c r="N25" s="101" t="s">
        <v>89</v>
      </c>
      <c r="O25" s="64"/>
      <c r="P25" s="101" t="s">
        <v>89</v>
      </c>
      <c r="Q25" s="105" t="str">
        <f t="shared" si="2"/>
        <v>-</v>
      </c>
      <c r="R25" s="64"/>
      <c r="S25" s="101" t="s">
        <v>89</v>
      </c>
      <c r="T25" s="101" t="s">
        <v>89</v>
      </c>
      <c r="U25" s="105" t="str">
        <f t="shared" si="0"/>
        <v>-</v>
      </c>
      <c r="V25" s="39"/>
      <c r="W25" s="101" t="s">
        <v>89</v>
      </c>
      <c r="X25" s="101" t="s">
        <v>89</v>
      </c>
      <c r="Y25" s="39"/>
      <c r="Z25" s="101" t="s">
        <v>89</v>
      </c>
      <c r="AA25" s="101" t="s">
        <v>89</v>
      </c>
      <c r="AB25" s="64"/>
      <c r="AC25" s="101" t="s">
        <v>93</v>
      </c>
      <c r="AD25" s="101" t="s">
        <v>93</v>
      </c>
      <c r="AE25" s="101" t="s">
        <v>93</v>
      </c>
    </row>
    <row r="26" spans="1:31" s="29" customFormat="1" ht="13" customHeight="1">
      <c r="A26" s="162">
        <f>'2'!A26</f>
        <v>39837</v>
      </c>
      <c r="B26" s="81">
        <f t="shared" si="1"/>
        <v>0</v>
      </c>
      <c r="C26" s="160" t="str">
        <f>'2'!C26</f>
        <v>Tournament</v>
      </c>
      <c r="D26" s="81"/>
      <c r="E26" s="99" t="s">
        <v>89</v>
      </c>
      <c r="F26" s="76">
        <f t="shared" si="4"/>
        <v>0</v>
      </c>
      <c r="G26" s="101" t="s">
        <v>89</v>
      </c>
      <c r="H26" s="101" t="s">
        <v>93</v>
      </c>
      <c r="I26" s="102">
        <f t="shared" si="3"/>
        <v>0</v>
      </c>
      <c r="J26" s="64"/>
      <c r="K26" s="163" t="s">
        <v>89</v>
      </c>
      <c r="L26" s="39"/>
      <c r="M26" s="101" t="s">
        <v>89</v>
      </c>
      <c r="N26" s="101" t="s">
        <v>89</v>
      </c>
      <c r="O26" s="64"/>
      <c r="P26" s="101" t="s">
        <v>89</v>
      </c>
      <c r="Q26" s="105" t="str">
        <f t="shared" si="2"/>
        <v>-</v>
      </c>
      <c r="R26" s="64"/>
      <c r="S26" s="101" t="s">
        <v>89</v>
      </c>
      <c r="T26" s="101" t="s">
        <v>89</v>
      </c>
      <c r="U26" s="105" t="str">
        <f t="shared" si="0"/>
        <v>-</v>
      </c>
      <c r="V26" s="39"/>
      <c r="W26" s="101" t="s">
        <v>89</v>
      </c>
      <c r="X26" s="101" t="s">
        <v>89</v>
      </c>
      <c r="Y26" s="39"/>
      <c r="Z26" s="101" t="s">
        <v>89</v>
      </c>
      <c r="AA26" s="101" t="s">
        <v>89</v>
      </c>
      <c r="AB26" s="64"/>
      <c r="AC26" s="101" t="s">
        <v>93</v>
      </c>
      <c r="AD26" s="101" t="s">
        <v>93</v>
      </c>
      <c r="AE26" s="101" t="s">
        <v>93</v>
      </c>
    </row>
    <row r="27" spans="1:31" s="29" customFormat="1" ht="13" customHeight="1">
      <c r="A27" s="162">
        <f>'2'!A27</f>
        <v>39838</v>
      </c>
      <c r="B27" s="81">
        <f t="shared" si="1"/>
        <v>0</v>
      </c>
      <c r="C27" s="160" t="str">
        <f>'2'!C27</f>
        <v>Tournament</v>
      </c>
      <c r="D27" s="81"/>
      <c r="E27" s="99" t="s">
        <v>89</v>
      </c>
      <c r="F27" s="76">
        <f t="shared" si="4"/>
        <v>0</v>
      </c>
      <c r="G27" s="101" t="s">
        <v>89</v>
      </c>
      <c r="H27" s="101" t="s">
        <v>93</v>
      </c>
      <c r="I27" s="102">
        <f t="shared" si="3"/>
        <v>0</v>
      </c>
      <c r="J27" s="64"/>
      <c r="K27" s="163" t="s">
        <v>89</v>
      </c>
      <c r="L27" s="39"/>
      <c r="M27" s="101" t="s">
        <v>89</v>
      </c>
      <c r="N27" s="101" t="s">
        <v>89</v>
      </c>
      <c r="O27" s="64"/>
      <c r="P27" s="101" t="s">
        <v>89</v>
      </c>
      <c r="Q27" s="105" t="str">
        <f t="shared" si="2"/>
        <v>-</v>
      </c>
      <c r="R27" s="64"/>
      <c r="S27" s="101" t="s">
        <v>89</v>
      </c>
      <c r="T27" s="101" t="s">
        <v>89</v>
      </c>
      <c r="U27" s="105" t="str">
        <f t="shared" si="0"/>
        <v>-</v>
      </c>
      <c r="V27" s="39"/>
      <c r="W27" s="101" t="s">
        <v>89</v>
      </c>
      <c r="X27" s="101" t="s">
        <v>89</v>
      </c>
      <c r="Y27" s="39"/>
      <c r="Z27" s="101" t="s">
        <v>89</v>
      </c>
      <c r="AA27" s="101" t="s">
        <v>89</v>
      </c>
      <c r="AB27" s="64"/>
      <c r="AC27" s="101" t="s">
        <v>93</v>
      </c>
      <c r="AD27" s="101" t="s">
        <v>93</v>
      </c>
      <c r="AE27" s="101" t="s">
        <v>93</v>
      </c>
    </row>
    <row r="28" spans="1:31" s="29" customFormat="1" ht="13" customHeight="1">
      <c r="A28" s="162">
        <f>'2'!A28</f>
        <v>39841</v>
      </c>
      <c r="B28" s="81">
        <f t="shared" si="1"/>
        <v>0</v>
      </c>
      <c r="C28" s="160" t="str">
        <f>'2'!C28</f>
        <v>Brookfield Coop</v>
      </c>
      <c r="D28" s="81"/>
      <c r="E28" s="99" t="s">
        <v>89</v>
      </c>
      <c r="F28" s="76">
        <f>IF(AND(E28&lt;&gt;"",E28&lt;&gt;"-"),1,0)</f>
        <v>0</v>
      </c>
      <c r="G28" s="101" t="s">
        <v>89</v>
      </c>
      <c r="H28" s="101" t="s">
        <v>93</v>
      </c>
      <c r="I28" s="102">
        <f t="shared" si="3"/>
        <v>0</v>
      </c>
      <c r="J28" s="64"/>
      <c r="K28" s="163" t="s">
        <v>89</v>
      </c>
      <c r="L28" s="39"/>
      <c r="M28" s="101" t="s">
        <v>89</v>
      </c>
      <c r="N28" s="101" t="s">
        <v>89</v>
      </c>
      <c r="O28" s="64"/>
      <c r="P28" s="101" t="s">
        <v>89</v>
      </c>
      <c r="Q28" s="105" t="str">
        <f t="shared" si="2"/>
        <v>-</v>
      </c>
      <c r="R28" s="64"/>
      <c r="S28" s="101" t="s">
        <v>89</v>
      </c>
      <c r="T28" s="101" t="s">
        <v>89</v>
      </c>
      <c r="U28" s="105" t="str">
        <f t="shared" si="0"/>
        <v>-</v>
      </c>
      <c r="V28" s="39"/>
      <c r="W28" s="101" t="s">
        <v>89</v>
      </c>
      <c r="X28" s="101" t="s">
        <v>89</v>
      </c>
      <c r="Y28" s="39"/>
      <c r="Z28" s="101" t="s">
        <v>89</v>
      </c>
      <c r="AA28" s="101" t="s">
        <v>89</v>
      </c>
      <c r="AB28" s="64"/>
      <c r="AC28" s="101" t="s">
        <v>93</v>
      </c>
      <c r="AD28" s="101" t="s">
        <v>93</v>
      </c>
      <c r="AE28" s="101" t="s">
        <v>93</v>
      </c>
    </row>
    <row r="29" spans="1:31" s="29" customFormat="1" ht="13" customHeight="1">
      <c r="A29" s="162">
        <f>'2'!A29</f>
        <v>39843</v>
      </c>
      <c r="B29" s="81">
        <f t="shared" si="1"/>
        <v>0</v>
      </c>
      <c r="C29" s="160" t="str">
        <f>'2'!C29</f>
        <v>Baraboo</v>
      </c>
      <c r="D29" s="81"/>
      <c r="E29" s="99" t="s">
        <v>89</v>
      </c>
      <c r="F29" s="76">
        <f t="shared" si="4"/>
        <v>0</v>
      </c>
      <c r="G29" s="101" t="s">
        <v>89</v>
      </c>
      <c r="H29" s="101" t="s">
        <v>93</v>
      </c>
      <c r="I29" s="102">
        <f t="shared" si="3"/>
        <v>0</v>
      </c>
      <c r="J29" s="64"/>
      <c r="K29" s="163" t="s">
        <v>89</v>
      </c>
      <c r="L29" s="39"/>
      <c r="M29" s="101" t="s">
        <v>89</v>
      </c>
      <c r="N29" s="101" t="s">
        <v>89</v>
      </c>
      <c r="O29" s="64"/>
      <c r="P29" s="101" t="s">
        <v>89</v>
      </c>
      <c r="Q29" s="105" t="str">
        <f t="shared" si="2"/>
        <v>-</v>
      </c>
      <c r="R29" s="64"/>
      <c r="S29" s="101" t="s">
        <v>89</v>
      </c>
      <c r="T29" s="101" t="s">
        <v>89</v>
      </c>
      <c r="U29" s="105" t="str">
        <f t="shared" si="0"/>
        <v>-</v>
      </c>
      <c r="V29" s="39"/>
      <c r="W29" s="101" t="s">
        <v>89</v>
      </c>
      <c r="X29" s="101" t="s">
        <v>89</v>
      </c>
      <c r="Y29" s="39"/>
      <c r="Z29" s="101" t="s">
        <v>89</v>
      </c>
      <c r="AA29" s="101" t="s">
        <v>89</v>
      </c>
      <c r="AB29" s="64"/>
      <c r="AC29" s="101" t="s">
        <v>93</v>
      </c>
      <c r="AD29" s="101" t="s">
        <v>93</v>
      </c>
      <c r="AE29" s="101" t="s">
        <v>93</v>
      </c>
    </row>
    <row r="30" spans="1:31" s="29" customFormat="1" ht="13" customHeight="1">
      <c r="A30" s="162">
        <f>'2'!A31</f>
        <v>39848</v>
      </c>
      <c r="B30" s="81">
        <f t="shared" si="1"/>
        <v>0</v>
      </c>
      <c r="C30" s="160" t="str">
        <f>'2'!C31</f>
        <v>USM</v>
      </c>
      <c r="D30" s="81"/>
      <c r="E30" s="99" t="s">
        <v>89</v>
      </c>
      <c r="F30" s="76">
        <f t="shared" si="4"/>
        <v>0</v>
      </c>
      <c r="G30" s="101" t="s">
        <v>89</v>
      </c>
      <c r="H30" s="101" t="s">
        <v>93</v>
      </c>
      <c r="I30" s="102">
        <f t="shared" si="3"/>
        <v>0</v>
      </c>
      <c r="J30" s="64"/>
      <c r="K30" s="163" t="s">
        <v>89</v>
      </c>
      <c r="L30" s="39"/>
      <c r="M30" s="101" t="s">
        <v>89</v>
      </c>
      <c r="N30" s="101" t="s">
        <v>89</v>
      </c>
      <c r="O30" s="64"/>
      <c r="P30" s="101" t="s">
        <v>89</v>
      </c>
      <c r="Q30" s="105" t="str">
        <f t="shared" si="2"/>
        <v>-</v>
      </c>
      <c r="R30" s="64"/>
      <c r="S30" s="101" t="s">
        <v>89</v>
      </c>
      <c r="T30" s="101" t="s">
        <v>89</v>
      </c>
      <c r="U30" s="105" t="str">
        <f t="shared" si="0"/>
        <v>-</v>
      </c>
      <c r="V30" s="39"/>
      <c r="W30" s="101" t="s">
        <v>89</v>
      </c>
      <c r="X30" s="101" t="s">
        <v>89</v>
      </c>
      <c r="Y30" s="39"/>
      <c r="Z30" s="101" t="s">
        <v>89</v>
      </c>
      <c r="AA30" s="101" t="s">
        <v>89</v>
      </c>
      <c r="AB30" s="64"/>
      <c r="AC30" s="101" t="s">
        <v>93</v>
      </c>
      <c r="AD30" s="101" t="s">
        <v>93</v>
      </c>
      <c r="AE30" s="101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6</v>
      </c>
      <c r="F32" s="29"/>
      <c r="G32" s="68">
        <f>SUM(G7:G30)</f>
        <v>0</v>
      </c>
      <c r="H32" s="68">
        <f>SUM(H7:H30)</f>
        <v>0</v>
      </c>
      <c r="I32" s="42">
        <f>SUM(I7:I30)</f>
        <v>0</v>
      </c>
      <c r="K32" s="117" t="str">
        <f>IF((SUM(K7:K30)=0),"-",SUM(K7:K30))</f>
        <v>-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62">
        <f>'2'!A35</f>
        <v>39127</v>
      </c>
      <c r="B34" s="81">
        <f t="shared" ref="B34:B40" si="5">IF(AND(Q34&lt;&gt;"",Q34&lt;&gt;"-"),1,0)</f>
        <v>0</v>
      </c>
      <c r="C34" s="100" t="str">
        <f>'2'!C35</f>
        <v>Regionals - Waupun</v>
      </c>
      <c r="D34" s="81"/>
      <c r="E34" s="99" t="s">
        <v>89</v>
      </c>
      <c r="F34" s="76">
        <f t="shared" ref="F34:F40" si="6">IF(AND(E34&lt;&gt;"",E34&lt;&gt;"-"),1,0)</f>
        <v>0</v>
      </c>
      <c r="G34" s="101" t="s">
        <v>89</v>
      </c>
      <c r="H34" s="101" t="s">
        <v>93</v>
      </c>
      <c r="I34" s="102">
        <f t="shared" ref="I34:I40" si="7">SUM(G34:H34)</f>
        <v>0</v>
      </c>
      <c r="J34" s="64"/>
      <c r="K34" s="163" t="s">
        <v>89</v>
      </c>
      <c r="L34" s="39"/>
      <c r="M34" s="101" t="s">
        <v>89</v>
      </c>
      <c r="N34" s="101" t="s">
        <v>89</v>
      </c>
      <c r="O34" s="64"/>
      <c r="P34" s="101" t="s">
        <v>89</v>
      </c>
      <c r="Q34" s="105" t="str">
        <f t="shared" ref="Q34:Q40" si="8">IF(P34="-","-",IF(G34="-","0.000",G34/P34))</f>
        <v>-</v>
      </c>
      <c r="R34" s="64"/>
      <c r="S34" s="101" t="s">
        <v>89</v>
      </c>
      <c r="T34" s="101" t="s">
        <v>89</v>
      </c>
      <c r="U34" s="105" t="str">
        <f t="shared" ref="U34:U40" si="9">IF((S34="-"),"-",IF((AND(S34=0,T34&gt;0)),"0.000",S34/T34))</f>
        <v>-</v>
      </c>
      <c r="V34" s="39"/>
      <c r="W34" s="101" t="s">
        <v>89</v>
      </c>
      <c r="X34" s="101" t="s">
        <v>89</v>
      </c>
      <c r="Y34" s="39"/>
      <c r="Z34" s="101" t="s">
        <v>89</v>
      </c>
      <c r="AA34" s="101" t="s">
        <v>89</v>
      </c>
      <c r="AB34" s="64"/>
      <c r="AC34" s="101" t="s">
        <v>93</v>
      </c>
      <c r="AD34" s="101" t="s">
        <v>93</v>
      </c>
      <c r="AE34" s="101" t="s">
        <v>93</v>
      </c>
    </row>
    <row r="35" spans="1:31" s="29" customFormat="1" ht="13" customHeight="1">
      <c r="A35" s="162">
        <f>'2'!A36</f>
        <v>39129</v>
      </c>
      <c r="B35" s="81">
        <f t="shared" si="5"/>
        <v>0</v>
      </c>
      <c r="C35" s="100" t="str">
        <f>'2'!C36</f>
        <v>Regionals - Brookfield</v>
      </c>
      <c r="D35" s="81"/>
      <c r="E35" s="99" t="s">
        <v>89</v>
      </c>
      <c r="F35" s="76">
        <f t="shared" si="6"/>
        <v>0</v>
      </c>
      <c r="G35" s="101" t="s">
        <v>89</v>
      </c>
      <c r="H35" s="101" t="s">
        <v>93</v>
      </c>
      <c r="I35" s="102">
        <f t="shared" si="7"/>
        <v>0</v>
      </c>
      <c r="J35" s="64"/>
      <c r="K35" s="163" t="s">
        <v>89</v>
      </c>
      <c r="L35" s="39"/>
      <c r="M35" s="101" t="s">
        <v>89</v>
      </c>
      <c r="N35" s="101" t="s">
        <v>89</v>
      </c>
      <c r="O35" s="64"/>
      <c r="P35" s="101" t="s">
        <v>89</v>
      </c>
      <c r="Q35" s="105" t="str">
        <f t="shared" si="8"/>
        <v>-</v>
      </c>
      <c r="R35" s="64"/>
      <c r="S35" s="101" t="s">
        <v>89</v>
      </c>
      <c r="T35" s="101" t="s">
        <v>89</v>
      </c>
      <c r="U35" s="105" t="str">
        <f t="shared" si="9"/>
        <v>-</v>
      </c>
      <c r="V35" s="39"/>
      <c r="W35" s="101" t="s">
        <v>89</v>
      </c>
      <c r="X35" s="101" t="s">
        <v>89</v>
      </c>
      <c r="Y35" s="39"/>
      <c r="Z35" s="101" t="s">
        <v>89</v>
      </c>
      <c r="AA35" s="101" t="s">
        <v>89</v>
      </c>
      <c r="AB35" s="64"/>
      <c r="AC35" s="101" t="s">
        <v>93</v>
      </c>
      <c r="AD35" s="101" t="s">
        <v>93</v>
      </c>
      <c r="AE35" s="101" t="s">
        <v>93</v>
      </c>
    </row>
    <row r="36" spans="1:31" s="29" customFormat="1" ht="13" customHeight="1">
      <c r="A36" s="162">
        <f>'2'!A37</f>
        <v>39134</v>
      </c>
      <c r="B36" s="81">
        <f t="shared" si="5"/>
        <v>0</v>
      </c>
      <c r="C36" s="100" t="str">
        <f>'2'!C37</f>
        <v>Sectionals - FDL Springs</v>
      </c>
      <c r="D36" s="81"/>
      <c r="E36" s="99" t="s">
        <v>89</v>
      </c>
      <c r="F36" s="76">
        <f t="shared" si="6"/>
        <v>0</v>
      </c>
      <c r="G36" s="101" t="s">
        <v>89</v>
      </c>
      <c r="H36" s="101" t="s">
        <v>93</v>
      </c>
      <c r="I36" s="102">
        <f t="shared" si="7"/>
        <v>0</v>
      </c>
      <c r="J36" s="64"/>
      <c r="K36" s="163" t="s">
        <v>89</v>
      </c>
      <c r="L36" s="39"/>
      <c r="M36" s="101" t="s">
        <v>89</v>
      </c>
      <c r="N36" s="101" t="s">
        <v>89</v>
      </c>
      <c r="O36" s="64"/>
      <c r="P36" s="101" t="s">
        <v>89</v>
      </c>
      <c r="Q36" s="105" t="str">
        <f t="shared" si="8"/>
        <v>-</v>
      </c>
      <c r="R36" s="64"/>
      <c r="S36" s="101" t="s">
        <v>89</v>
      </c>
      <c r="T36" s="101" t="s">
        <v>89</v>
      </c>
      <c r="U36" s="105" t="str">
        <f t="shared" si="9"/>
        <v>-</v>
      </c>
      <c r="V36" s="39"/>
      <c r="W36" s="101" t="s">
        <v>89</v>
      </c>
      <c r="X36" s="101" t="s">
        <v>89</v>
      </c>
      <c r="Y36" s="39"/>
      <c r="Z36" s="101" t="s">
        <v>89</v>
      </c>
      <c r="AA36" s="101" t="s">
        <v>89</v>
      </c>
      <c r="AB36" s="64"/>
      <c r="AC36" s="101" t="s">
        <v>93</v>
      </c>
      <c r="AD36" s="101" t="s">
        <v>93</v>
      </c>
      <c r="AE36" s="101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6</v>
      </c>
      <c r="G44" s="121">
        <f>G32+G42</f>
        <v>0</v>
      </c>
      <c r="H44" s="121">
        <f>H32+H42</f>
        <v>0</v>
      </c>
      <c r="I44" s="121">
        <f>I32+I42</f>
        <v>0</v>
      </c>
      <c r="K44" s="122" t="str">
        <f>IF(K32="-",K42,IF(K42="-",K32,K32+K42))</f>
        <v>-</v>
      </c>
      <c r="M44" s="121">
        <f>M32+M42</f>
        <v>0</v>
      </c>
      <c r="N44" s="121">
        <f>N32+N42</f>
        <v>0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20" priority="0" stopIfTrue="1" operator="notEqual">
      <formula>"-"</formula>
    </cfRule>
  </conditionalFormatting>
  <conditionalFormatting sqref="N32 N42 N44">
    <cfRule type="cellIs" dxfId="19" priority="1" stopIfTrue="1" operator="notEqual">
      <formula>0</formula>
    </cfRule>
  </conditionalFormatting>
  <conditionalFormatting sqref="K33">
    <cfRule type="cellIs" dxfId="18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K9" sqref="K9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Season'!A29," - ",'Regular Season'!C29)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51" t="s">
        <v>89</v>
      </c>
      <c r="F7" s="82">
        <f>IF(AND(E7&lt;&gt;"",E7&lt;&gt;"-"),1,0)</f>
        <v>0</v>
      </c>
      <c r="G7" s="41" t="s">
        <v>89</v>
      </c>
      <c r="H7" s="40" t="s">
        <v>93</v>
      </c>
      <c r="I7" s="42">
        <f>SUM(G7:H7)</f>
        <v>0</v>
      </c>
      <c r="K7" s="114" t="s">
        <v>89</v>
      </c>
      <c r="L7" s="39"/>
      <c r="M7" s="41" t="s">
        <v>89</v>
      </c>
      <c r="N7" s="41" t="s">
        <v>89</v>
      </c>
      <c r="P7" s="41" t="s">
        <v>89</v>
      </c>
      <c r="Q7" s="46" t="str">
        <f>IF(P7="-","-",IF(G7="-","0.000",G7/P7))</f>
        <v>-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89</v>
      </c>
      <c r="F8" s="76">
        <f>IF(AND(E8&lt;&gt;"",E8&lt;&gt;"-"),1,0)</f>
        <v>0</v>
      </c>
      <c r="G8" s="41" t="s">
        <v>89</v>
      </c>
      <c r="H8" s="40" t="s">
        <v>93</v>
      </c>
      <c r="I8" s="42">
        <f>SUM(G8:H8)</f>
        <v>0</v>
      </c>
      <c r="J8" s="64"/>
      <c r="K8" s="114" t="s">
        <v>89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89</v>
      </c>
      <c r="F9" s="76">
        <f>IF(AND(E9&lt;&gt;"",E9&lt;&gt;"-"),1,0)</f>
        <v>0</v>
      </c>
      <c r="G9" s="41" t="s">
        <v>89</v>
      </c>
      <c r="H9" s="40" t="s">
        <v>93</v>
      </c>
      <c r="I9" s="42">
        <f t="shared" ref="I9:I30" si="3">SUM(G9:H9)</f>
        <v>0</v>
      </c>
      <c r="J9" s="64"/>
      <c r="K9" s="114" t="s">
        <v>89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89</v>
      </c>
      <c r="F10" s="76">
        <f t="shared" ref="F10:F30" si="4">IF(AND(E10&lt;&gt;"",E10&lt;&gt;"-"),1,0)</f>
        <v>0</v>
      </c>
      <c r="G10" s="41" t="s">
        <v>89</v>
      </c>
      <c r="H10" s="40" t="s">
        <v>93</v>
      </c>
      <c r="I10" s="42">
        <f t="shared" si="3"/>
        <v>0</v>
      </c>
      <c r="J10" s="64"/>
      <c r="K10" s="114" t="s">
        <v>89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 t="s">
        <v>89</v>
      </c>
      <c r="F11" s="76">
        <f t="shared" si="4"/>
        <v>0</v>
      </c>
      <c r="G11" s="41" t="s">
        <v>89</v>
      </c>
      <c r="H11" s="40" t="s">
        <v>93</v>
      </c>
      <c r="I11" s="42">
        <f t="shared" si="3"/>
        <v>0</v>
      </c>
      <c r="J11" s="64"/>
      <c r="K11" s="114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 t="s">
        <v>89</v>
      </c>
      <c r="F12" s="76">
        <f t="shared" si="4"/>
        <v>0</v>
      </c>
      <c r="G12" s="41" t="s">
        <v>89</v>
      </c>
      <c r="H12" s="40" t="s">
        <v>93</v>
      </c>
      <c r="I12" s="42">
        <f t="shared" si="3"/>
        <v>0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 t="s">
        <v>89</v>
      </c>
      <c r="F13" s="76">
        <f t="shared" si="4"/>
        <v>0</v>
      </c>
      <c r="G13" s="41" t="s">
        <v>89</v>
      </c>
      <c r="H13" s="40" t="s">
        <v>93</v>
      </c>
      <c r="I13" s="42">
        <f t="shared" si="3"/>
        <v>0</v>
      </c>
      <c r="J13" s="64"/>
      <c r="K13" s="114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 t="s">
        <v>89</v>
      </c>
      <c r="F14" s="76">
        <f t="shared" si="4"/>
        <v>0</v>
      </c>
      <c r="G14" s="41" t="s">
        <v>89</v>
      </c>
      <c r="H14" s="40" t="s">
        <v>93</v>
      </c>
      <c r="I14" s="42">
        <f t="shared" si="3"/>
        <v>0</v>
      </c>
      <c r="J14" s="64"/>
      <c r="K14" s="114" t="s">
        <v>89</v>
      </c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 t="s">
        <v>89</v>
      </c>
      <c r="F15" s="76">
        <f t="shared" si="4"/>
        <v>0</v>
      </c>
      <c r="G15" s="41" t="s">
        <v>89</v>
      </c>
      <c r="H15" s="40" t="s">
        <v>93</v>
      </c>
      <c r="I15" s="42">
        <f t="shared" si="3"/>
        <v>0</v>
      </c>
      <c r="J15" s="64"/>
      <c r="K15" s="114" t="s">
        <v>89</v>
      </c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 t="s">
        <v>89</v>
      </c>
      <c r="F16" s="76">
        <f t="shared" si="4"/>
        <v>0</v>
      </c>
      <c r="G16" s="41" t="s">
        <v>89</v>
      </c>
      <c r="H16" s="40" t="s">
        <v>93</v>
      </c>
      <c r="I16" s="42">
        <f t="shared" si="3"/>
        <v>0</v>
      </c>
      <c r="J16" s="64"/>
      <c r="K16" s="114" t="s">
        <v>89</v>
      </c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 t="s">
        <v>89</v>
      </c>
      <c r="F17" s="76">
        <f t="shared" si="4"/>
        <v>0</v>
      </c>
      <c r="G17" s="41" t="s">
        <v>89</v>
      </c>
      <c r="H17" s="40" t="s">
        <v>93</v>
      </c>
      <c r="I17" s="42">
        <f t="shared" si="3"/>
        <v>0</v>
      </c>
      <c r="J17" s="64"/>
      <c r="K17" s="114" t="s">
        <v>89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 t="s">
        <v>89</v>
      </c>
      <c r="F18" s="76">
        <f t="shared" si="4"/>
        <v>0</v>
      </c>
      <c r="G18" s="41" t="s">
        <v>89</v>
      </c>
      <c r="H18" s="40" t="s">
        <v>93</v>
      </c>
      <c r="I18" s="42">
        <f t="shared" si="3"/>
        <v>0</v>
      </c>
      <c r="J18" s="64"/>
      <c r="K18" s="114" t="s">
        <v>89</v>
      </c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 t="s">
        <v>89</v>
      </c>
      <c r="F19" s="76">
        <f t="shared" si="4"/>
        <v>0</v>
      </c>
      <c r="G19" s="41" t="s">
        <v>89</v>
      </c>
      <c r="H19" s="40" t="s">
        <v>93</v>
      </c>
      <c r="I19" s="42">
        <f t="shared" si="3"/>
        <v>0</v>
      </c>
      <c r="J19" s="64"/>
      <c r="K19" s="114" t="s">
        <v>89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 t="s">
        <v>89</v>
      </c>
      <c r="F20" s="76">
        <f t="shared" si="4"/>
        <v>0</v>
      </c>
      <c r="G20" s="41" t="s">
        <v>89</v>
      </c>
      <c r="H20" s="40" t="s">
        <v>93</v>
      </c>
      <c r="I20" s="42">
        <f t="shared" si="3"/>
        <v>0</v>
      </c>
      <c r="J20" s="64"/>
      <c r="K20" s="114" t="s">
        <v>89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 t="s">
        <v>89</v>
      </c>
      <c r="F21" s="76">
        <f t="shared" si="4"/>
        <v>0</v>
      </c>
      <c r="G21" s="41" t="s">
        <v>89</v>
      </c>
      <c r="H21" s="40" t="s">
        <v>93</v>
      </c>
      <c r="I21" s="42">
        <f t="shared" si="3"/>
        <v>0</v>
      </c>
      <c r="J21" s="64"/>
      <c r="K21" s="114" t="s">
        <v>89</v>
      </c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 t="s">
        <v>89</v>
      </c>
      <c r="F22" s="76">
        <f t="shared" si="4"/>
        <v>0</v>
      </c>
      <c r="G22" s="41" t="s">
        <v>89</v>
      </c>
      <c r="H22" s="40" t="s">
        <v>93</v>
      </c>
      <c r="I22" s="42">
        <f t="shared" si="3"/>
        <v>0</v>
      </c>
      <c r="J22" s="64"/>
      <c r="K22" s="114" t="s">
        <v>89</v>
      </c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 t="s">
        <v>89</v>
      </c>
      <c r="F23" s="76">
        <f t="shared" si="4"/>
        <v>0</v>
      </c>
      <c r="G23" s="41" t="s">
        <v>89</v>
      </c>
      <c r="H23" s="40" t="s">
        <v>93</v>
      </c>
      <c r="I23" s="42">
        <f t="shared" si="3"/>
        <v>0</v>
      </c>
      <c r="J23" s="64"/>
      <c r="K23" s="114" t="s">
        <v>89</v>
      </c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 t="s">
        <v>89</v>
      </c>
      <c r="F24" s="76">
        <f t="shared" si="4"/>
        <v>0</v>
      </c>
      <c r="G24" s="41" t="s">
        <v>89</v>
      </c>
      <c r="H24" s="40" t="s">
        <v>93</v>
      </c>
      <c r="I24" s="42">
        <f t="shared" si="3"/>
        <v>0</v>
      </c>
      <c r="J24" s="64"/>
      <c r="K24" s="114" t="s">
        <v>89</v>
      </c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 t="s">
        <v>89</v>
      </c>
      <c r="F25" s="76">
        <f t="shared" si="4"/>
        <v>0</v>
      </c>
      <c r="G25" s="41" t="s">
        <v>89</v>
      </c>
      <c r="H25" s="40" t="s">
        <v>93</v>
      </c>
      <c r="I25" s="42">
        <f t="shared" si="3"/>
        <v>0</v>
      </c>
      <c r="J25" s="64"/>
      <c r="K25" s="114" t="s">
        <v>89</v>
      </c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 t="s">
        <v>89</v>
      </c>
      <c r="F26" s="76">
        <f t="shared" si="4"/>
        <v>0</v>
      </c>
      <c r="G26" s="41" t="s">
        <v>89</v>
      </c>
      <c r="H26" s="40" t="s">
        <v>93</v>
      </c>
      <c r="I26" s="42">
        <f t="shared" si="3"/>
        <v>0</v>
      </c>
      <c r="J26" s="64"/>
      <c r="K26" s="114" t="s">
        <v>89</v>
      </c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 t="s">
        <v>89</v>
      </c>
      <c r="F27" s="76">
        <f t="shared" si="4"/>
        <v>0</v>
      </c>
      <c r="G27" s="41" t="s">
        <v>89</v>
      </c>
      <c r="H27" s="40" t="s">
        <v>93</v>
      </c>
      <c r="I27" s="42">
        <f t="shared" si="3"/>
        <v>0</v>
      </c>
      <c r="J27" s="64"/>
      <c r="K27" s="114" t="s">
        <v>89</v>
      </c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 t="s">
        <v>89</v>
      </c>
      <c r="F28" s="76">
        <f>IF(AND(E28&lt;&gt;"",E28&lt;&gt;"-"),1,0)</f>
        <v>0</v>
      </c>
      <c r="G28" s="41" t="s">
        <v>89</v>
      </c>
      <c r="H28" s="40" t="s">
        <v>93</v>
      </c>
      <c r="I28" s="42">
        <f t="shared" si="3"/>
        <v>0</v>
      </c>
      <c r="J28" s="64"/>
      <c r="K28" s="114" t="s">
        <v>89</v>
      </c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 t="s">
        <v>89</v>
      </c>
      <c r="F29" s="76">
        <f t="shared" si="4"/>
        <v>0</v>
      </c>
      <c r="G29" s="41" t="s">
        <v>89</v>
      </c>
      <c r="H29" s="40" t="s">
        <v>93</v>
      </c>
      <c r="I29" s="42">
        <f t="shared" si="3"/>
        <v>0</v>
      </c>
      <c r="J29" s="64"/>
      <c r="K29" s="114" t="s">
        <v>89</v>
      </c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 t="s">
        <v>89</v>
      </c>
      <c r="F30" s="76">
        <f t="shared" si="4"/>
        <v>0</v>
      </c>
      <c r="G30" s="41" t="s">
        <v>89</v>
      </c>
      <c r="H30" s="40" t="s">
        <v>93</v>
      </c>
      <c r="I30" s="42">
        <f t="shared" si="3"/>
        <v>0</v>
      </c>
      <c r="J30" s="64"/>
      <c r="K30" s="114" t="s">
        <v>89</v>
      </c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0</v>
      </c>
      <c r="F32" s="29"/>
      <c r="G32" s="68">
        <f>SUM(G7:G30)</f>
        <v>0</v>
      </c>
      <c r="H32" s="68">
        <f>SUM(H7:H30)</f>
        <v>0</v>
      </c>
      <c r="I32" s="42">
        <f>SUM(I7:I30)</f>
        <v>0</v>
      </c>
      <c r="K32" s="117" t="str">
        <f>IF((SUM(K7:K30)=0),"-",SUM(K7:K30))</f>
        <v>-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 t="s">
        <v>89</v>
      </c>
      <c r="F34" s="76">
        <f t="shared" ref="F34:F40" si="6">IF(AND(E34&lt;&gt;"",E34&lt;&gt;"-"),1,0)</f>
        <v>0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 t="s">
        <v>89</v>
      </c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 t="s">
        <v>89</v>
      </c>
      <c r="F35" s="76">
        <f t="shared" si="6"/>
        <v>0</v>
      </c>
      <c r="G35" s="41" t="s">
        <v>89</v>
      </c>
      <c r="H35" s="40" t="s">
        <v>93</v>
      </c>
      <c r="I35" s="42">
        <f t="shared" si="7"/>
        <v>0</v>
      </c>
      <c r="J35" s="64"/>
      <c r="K35" s="114" t="s">
        <v>89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 t="s">
        <v>89</v>
      </c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25">
        <f>'2'!A38</f>
        <v>39138</v>
      </c>
      <c r="B37" s="126">
        <f t="shared" si="5"/>
        <v>0</v>
      </c>
      <c r="C37" s="52" t="str">
        <f>'2'!C38</f>
        <v>Sectional Final</v>
      </c>
      <c r="D37" s="126"/>
      <c r="E37" s="51" t="s">
        <v>89</v>
      </c>
      <c r="F37" s="82">
        <f t="shared" si="6"/>
        <v>0</v>
      </c>
      <c r="G37" s="41" t="s">
        <v>89</v>
      </c>
      <c r="H37" s="40" t="s">
        <v>93</v>
      </c>
      <c r="I37" s="42">
        <f t="shared" si="7"/>
        <v>0</v>
      </c>
      <c r="J37" s="64"/>
      <c r="K37" s="114" t="s">
        <v>89</v>
      </c>
      <c r="M37" s="41" t="s">
        <v>89</v>
      </c>
      <c r="N37" s="41" t="s">
        <v>89</v>
      </c>
      <c r="O37" s="64"/>
      <c r="P37" s="41" t="s">
        <v>89</v>
      </c>
      <c r="Q37" s="46" t="str">
        <f t="shared" si="8"/>
        <v>-</v>
      </c>
      <c r="R37" s="64"/>
      <c r="S37" s="41" t="s">
        <v>89</v>
      </c>
      <c r="T37" s="41" t="s">
        <v>89</v>
      </c>
      <c r="U37" s="46" t="str">
        <f t="shared" si="9"/>
        <v>-</v>
      </c>
      <c r="W37" s="41" t="s">
        <v>89</v>
      </c>
      <c r="X37" s="41" t="s">
        <v>89</v>
      </c>
      <c r="Z37" s="41" t="s">
        <v>89</v>
      </c>
      <c r="AA37" s="41" t="s">
        <v>89</v>
      </c>
      <c r="AB37" s="64"/>
      <c r="AC37" s="47" t="s">
        <v>93</v>
      </c>
      <c r="AD37" s="47" t="s">
        <v>93</v>
      </c>
      <c r="AE37" s="47" t="s">
        <v>93</v>
      </c>
    </row>
    <row r="38" spans="1:31" s="39" customFormat="1" ht="13" customHeight="1">
      <c r="A38" s="125">
        <f>'2'!A39</f>
        <v>39143</v>
      </c>
      <c r="B38" s="126">
        <f t="shared" si="5"/>
        <v>0</v>
      </c>
      <c r="C38" s="52" t="str">
        <f>'2'!C39</f>
        <v>State</v>
      </c>
      <c r="D38" s="126"/>
      <c r="E38" s="51" t="s">
        <v>89</v>
      </c>
      <c r="F38" s="82">
        <f t="shared" si="6"/>
        <v>0</v>
      </c>
      <c r="G38" s="41" t="s">
        <v>89</v>
      </c>
      <c r="H38" s="40" t="s">
        <v>93</v>
      </c>
      <c r="I38" s="42">
        <f t="shared" si="7"/>
        <v>0</v>
      </c>
      <c r="J38" s="64"/>
      <c r="K38" s="114" t="s">
        <v>89</v>
      </c>
      <c r="M38" s="41" t="s">
        <v>89</v>
      </c>
      <c r="N38" s="41" t="s">
        <v>89</v>
      </c>
      <c r="O38" s="64"/>
      <c r="P38" s="41" t="s">
        <v>89</v>
      </c>
      <c r="Q38" s="46" t="str">
        <f t="shared" si="8"/>
        <v>-</v>
      </c>
      <c r="R38" s="64"/>
      <c r="S38" s="41" t="s">
        <v>89</v>
      </c>
      <c r="T38" s="41" t="s">
        <v>89</v>
      </c>
      <c r="U38" s="46" t="str">
        <f t="shared" si="9"/>
        <v>-</v>
      </c>
      <c r="W38" s="41" t="s">
        <v>89</v>
      </c>
      <c r="X38" s="41" t="s">
        <v>89</v>
      </c>
      <c r="Z38" s="41" t="s">
        <v>89</v>
      </c>
      <c r="AA38" s="41" t="s">
        <v>89</v>
      </c>
      <c r="AB38" s="64"/>
      <c r="AC38" s="47" t="s">
        <v>93</v>
      </c>
      <c r="AD38" s="47" t="s">
        <v>93</v>
      </c>
      <c r="AE38" s="47" t="s">
        <v>93</v>
      </c>
    </row>
    <row r="39" spans="1:31" s="39" customFormat="1" ht="13" customHeight="1">
      <c r="A39" s="125">
        <f>'2'!A40</f>
        <v>39144</v>
      </c>
      <c r="B39" s="126">
        <f t="shared" si="5"/>
        <v>0</v>
      </c>
      <c r="C39" s="52" t="str">
        <f>'2'!C40</f>
        <v>State</v>
      </c>
      <c r="D39" s="126"/>
      <c r="E39" s="51" t="s">
        <v>89</v>
      </c>
      <c r="F39" s="82">
        <f t="shared" si="6"/>
        <v>0</v>
      </c>
      <c r="G39" s="41" t="s">
        <v>89</v>
      </c>
      <c r="H39" s="40" t="s">
        <v>93</v>
      </c>
      <c r="I39" s="42">
        <f t="shared" si="7"/>
        <v>0</v>
      </c>
      <c r="J39" s="64"/>
      <c r="K39" s="114" t="s">
        <v>89</v>
      </c>
      <c r="M39" s="41" t="s">
        <v>89</v>
      </c>
      <c r="N39" s="41" t="s">
        <v>89</v>
      </c>
      <c r="O39" s="64"/>
      <c r="P39" s="41" t="s">
        <v>89</v>
      </c>
      <c r="Q39" s="46" t="str">
        <f t="shared" si="8"/>
        <v>-</v>
      </c>
      <c r="R39" s="64"/>
      <c r="S39" s="41" t="s">
        <v>89</v>
      </c>
      <c r="T39" s="41" t="s">
        <v>89</v>
      </c>
      <c r="U39" s="46" t="str">
        <f t="shared" si="9"/>
        <v>-</v>
      </c>
      <c r="W39" s="41" t="s">
        <v>89</v>
      </c>
      <c r="X39" s="41" t="s">
        <v>89</v>
      </c>
      <c r="Z39" s="41" t="s">
        <v>89</v>
      </c>
      <c r="AA39" s="41" t="s">
        <v>89</v>
      </c>
      <c r="AB39" s="64"/>
      <c r="AC39" s="47" t="s">
        <v>93</v>
      </c>
      <c r="AD39" s="47" t="s">
        <v>93</v>
      </c>
      <c r="AE39" s="47" t="s">
        <v>93</v>
      </c>
    </row>
    <row r="40" spans="1:31" s="39" customFormat="1" ht="13" customHeight="1">
      <c r="A40" s="125">
        <f>'2'!A41</f>
        <v>39145</v>
      </c>
      <c r="B40" s="126">
        <f t="shared" si="5"/>
        <v>0</v>
      </c>
      <c r="C40" s="52" t="str">
        <f>'2'!C41</f>
        <v>State</v>
      </c>
      <c r="D40" s="126"/>
      <c r="E40" s="51" t="s">
        <v>89</v>
      </c>
      <c r="F40" s="82">
        <f t="shared" si="6"/>
        <v>0</v>
      </c>
      <c r="G40" s="41" t="s">
        <v>89</v>
      </c>
      <c r="H40" s="40" t="s">
        <v>93</v>
      </c>
      <c r="I40" s="42">
        <f t="shared" si="7"/>
        <v>0</v>
      </c>
      <c r="J40" s="64"/>
      <c r="K40" s="114" t="s">
        <v>89</v>
      </c>
      <c r="M40" s="41" t="s">
        <v>89</v>
      </c>
      <c r="N40" s="41" t="s">
        <v>89</v>
      </c>
      <c r="O40" s="64"/>
      <c r="P40" s="41" t="s">
        <v>89</v>
      </c>
      <c r="Q40" s="46" t="str">
        <f t="shared" si="8"/>
        <v>-</v>
      </c>
      <c r="R40" s="64"/>
      <c r="S40" s="41" t="s">
        <v>89</v>
      </c>
      <c r="T40" s="41" t="s">
        <v>89</v>
      </c>
      <c r="U40" s="46" t="str">
        <f t="shared" si="9"/>
        <v>-</v>
      </c>
      <c r="W40" s="41" t="s">
        <v>89</v>
      </c>
      <c r="X40" s="41" t="s">
        <v>89</v>
      </c>
      <c r="Z40" s="41" t="s">
        <v>89</v>
      </c>
      <c r="AA40" s="41" t="s">
        <v>89</v>
      </c>
      <c r="AB40" s="64"/>
      <c r="AC40" s="47" t="s">
        <v>93</v>
      </c>
      <c r="AD40" s="47" t="s">
        <v>93</v>
      </c>
      <c r="AE40" s="47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0</v>
      </c>
      <c r="G44" s="121">
        <f>G32+G42</f>
        <v>0</v>
      </c>
      <c r="H44" s="121">
        <f>H32+H42</f>
        <v>0</v>
      </c>
      <c r="I44" s="121">
        <f>I32+I42</f>
        <v>0</v>
      </c>
      <c r="K44" s="122" t="str">
        <f>IF(K32="-",K42,IF(K42="-",K32,K32+K42))</f>
        <v>-</v>
      </c>
      <c r="M44" s="121">
        <f>M32+M42</f>
        <v>0</v>
      </c>
      <c r="N44" s="121">
        <f>N32+N42</f>
        <v>0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M1:AE1"/>
    <mergeCell ref="M2:AE2"/>
    <mergeCell ref="M4:N4"/>
    <mergeCell ref="P4:Q4"/>
    <mergeCell ref="S4:U4"/>
    <mergeCell ref="W4:X4"/>
    <mergeCell ref="Z4:AA4"/>
    <mergeCell ref="AC4:AE4"/>
  </mergeCells>
  <phoneticPr fontId="15" type="noConversion"/>
  <conditionalFormatting sqref="N7:N30 N34:N40">
    <cfRule type="cellIs" dxfId="17" priority="0" stopIfTrue="1" operator="notEqual">
      <formula>"-"</formula>
    </cfRule>
  </conditionalFormatting>
  <conditionalFormatting sqref="N32 N42 N44">
    <cfRule type="cellIs" dxfId="16" priority="1" stopIfTrue="1" operator="notEqual">
      <formula>0</formula>
    </cfRule>
  </conditionalFormatting>
  <conditionalFormatting sqref="K33">
    <cfRule type="cellIs" dxfId="15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AD45" sqref="AD45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Season'!A30," - ",'Regular Season'!C30)</f>
        <v xml:space="preserve"> - 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51" t="s">
        <v>89</v>
      </c>
      <c r="F7" s="82">
        <f>IF(AND(E7&lt;&gt;"",E7&lt;&gt;"-"),1,0)</f>
        <v>0</v>
      </c>
      <c r="G7" s="41" t="s">
        <v>89</v>
      </c>
      <c r="H7" s="40" t="s">
        <v>93</v>
      </c>
      <c r="I7" s="42">
        <f>SUM(G7:H7)</f>
        <v>0</v>
      </c>
      <c r="K7" s="114" t="s">
        <v>89</v>
      </c>
      <c r="L7" s="39"/>
      <c r="M7" s="41" t="s">
        <v>89</v>
      </c>
      <c r="N7" s="41" t="s">
        <v>89</v>
      </c>
      <c r="P7" s="41" t="s">
        <v>89</v>
      </c>
      <c r="Q7" s="46" t="str">
        <f>IF(P7="-","-",IF(G7="-","0.000",G7/P7))</f>
        <v>-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89</v>
      </c>
      <c r="F8" s="76">
        <f>IF(AND(E8&lt;&gt;"",E8&lt;&gt;"-"),1,0)</f>
        <v>0</v>
      </c>
      <c r="G8" s="41" t="s">
        <v>89</v>
      </c>
      <c r="H8" s="40" t="s">
        <v>93</v>
      </c>
      <c r="I8" s="42">
        <f>SUM(G8:H8)</f>
        <v>0</v>
      </c>
      <c r="J8" s="64"/>
      <c r="K8" s="114" t="s">
        <v>89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89</v>
      </c>
      <c r="F9" s="76">
        <f>IF(AND(E9&lt;&gt;"",E9&lt;&gt;"-"),1,0)</f>
        <v>0</v>
      </c>
      <c r="G9" s="41" t="s">
        <v>89</v>
      </c>
      <c r="H9" s="40" t="s">
        <v>93</v>
      </c>
      <c r="I9" s="42">
        <f t="shared" ref="I9:I30" si="3">SUM(G9:H9)</f>
        <v>0</v>
      </c>
      <c r="J9" s="64"/>
      <c r="K9" s="114" t="s">
        <v>89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89</v>
      </c>
      <c r="F10" s="76">
        <f t="shared" ref="F10:F30" si="4">IF(AND(E10&lt;&gt;"",E10&lt;&gt;"-"),1,0)</f>
        <v>0</v>
      </c>
      <c r="G10" s="41" t="s">
        <v>89</v>
      </c>
      <c r="H10" s="40" t="s">
        <v>93</v>
      </c>
      <c r="I10" s="42">
        <f t="shared" si="3"/>
        <v>0</v>
      </c>
      <c r="J10" s="64"/>
      <c r="K10" s="114" t="s">
        <v>89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 t="s">
        <v>89</v>
      </c>
      <c r="F11" s="76">
        <f t="shared" si="4"/>
        <v>0</v>
      </c>
      <c r="G11" s="41" t="s">
        <v>89</v>
      </c>
      <c r="H11" s="40" t="s">
        <v>93</v>
      </c>
      <c r="I11" s="42">
        <f t="shared" si="3"/>
        <v>0</v>
      </c>
      <c r="J11" s="64"/>
      <c r="K11" s="114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 t="s">
        <v>89</v>
      </c>
      <c r="F12" s="76">
        <f t="shared" si="4"/>
        <v>0</v>
      </c>
      <c r="G12" s="41" t="s">
        <v>89</v>
      </c>
      <c r="H12" s="40" t="s">
        <v>93</v>
      </c>
      <c r="I12" s="42">
        <f t="shared" si="3"/>
        <v>0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 t="s">
        <v>89</v>
      </c>
      <c r="F13" s="76">
        <f t="shared" si="4"/>
        <v>0</v>
      </c>
      <c r="G13" s="41" t="s">
        <v>89</v>
      </c>
      <c r="H13" s="40" t="s">
        <v>93</v>
      </c>
      <c r="I13" s="42">
        <f t="shared" si="3"/>
        <v>0</v>
      </c>
      <c r="J13" s="64"/>
      <c r="K13" s="114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 t="s">
        <v>89</v>
      </c>
      <c r="F14" s="76">
        <f t="shared" si="4"/>
        <v>0</v>
      </c>
      <c r="G14" s="41" t="s">
        <v>89</v>
      </c>
      <c r="H14" s="40" t="s">
        <v>93</v>
      </c>
      <c r="I14" s="42">
        <f t="shared" si="3"/>
        <v>0</v>
      </c>
      <c r="J14" s="64"/>
      <c r="K14" s="114" t="s">
        <v>89</v>
      </c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 t="s">
        <v>89</v>
      </c>
      <c r="F15" s="76">
        <f t="shared" si="4"/>
        <v>0</v>
      </c>
      <c r="G15" s="41" t="s">
        <v>89</v>
      </c>
      <c r="H15" s="40" t="s">
        <v>93</v>
      </c>
      <c r="I15" s="42">
        <f t="shared" si="3"/>
        <v>0</v>
      </c>
      <c r="J15" s="64"/>
      <c r="K15" s="114" t="s">
        <v>89</v>
      </c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 t="s">
        <v>89</v>
      </c>
      <c r="F16" s="76">
        <f t="shared" si="4"/>
        <v>0</v>
      </c>
      <c r="G16" s="41" t="s">
        <v>89</v>
      </c>
      <c r="H16" s="40" t="s">
        <v>93</v>
      </c>
      <c r="I16" s="42">
        <f t="shared" si="3"/>
        <v>0</v>
      </c>
      <c r="J16" s="64"/>
      <c r="K16" s="114" t="s">
        <v>89</v>
      </c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 t="s">
        <v>89</v>
      </c>
      <c r="F17" s="76">
        <f t="shared" si="4"/>
        <v>0</v>
      </c>
      <c r="G17" s="41" t="s">
        <v>89</v>
      </c>
      <c r="H17" s="40" t="s">
        <v>93</v>
      </c>
      <c r="I17" s="42">
        <f t="shared" si="3"/>
        <v>0</v>
      </c>
      <c r="J17" s="64"/>
      <c r="K17" s="114" t="s">
        <v>89</v>
      </c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 t="s">
        <v>89</v>
      </c>
      <c r="F18" s="76">
        <f t="shared" si="4"/>
        <v>0</v>
      </c>
      <c r="G18" s="41" t="s">
        <v>89</v>
      </c>
      <c r="H18" s="40" t="s">
        <v>93</v>
      </c>
      <c r="I18" s="42">
        <f t="shared" si="3"/>
        <v>0</v>
      </c>
      <c r="J18" s="64"/>
      <c r="K18" s="114" t="s">
        <v>89</v>
      </c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 t="s">
        <v>89</v>
      </c>
      <c r="F19" s="76">
        <f t="shared" si="4"/>
        <v>0</v>
      </c>
      <c r="G19" s="41" t="s">
        <v>89</v>
      </c>
      <c r="H19" s="40" t="s">
        <v>93</v>
      </c>
      <c r="I19" s="42">
        <f t="shared" si="3"/>
        <v>0</v>
      </c>
      <c r="J19" s="64"/>
      <c r="K19" s="114" t="s">
        <v>89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 t="s">
        <v>89</v>
      </c>
      <c r="F20" s="76">
        <f t="shared" si="4"/>
        <v>0</v>
      </c>
      <c r="G20" s="41" t="s">
        <v>89</v>
      </c>
      <c r="H20" s="40" t="s">
        <v>93</v>
      </c>
      <c r="I20" s="42">
        <f t="shared" si="3"/>
        <v>0</v>
      </c>
      <c r="J20" s="64"/>
      <c r="K20" s="114" t="s">
        <v>89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 t="s">
        <v>89</v>
      </c>
      <c r="F21" s="76">
        <f t="shared" si="4"/>
        <v>0</v>
      </c>
      <c r="G21" s="41" t="s">
        <v>89</v>
      </c>
      <c r="H21" s="40" t="s">
        <v>93</v>
      </c>
      <c r="I21" s="42">
        <f t="shared" si="3"/>
        <v>0</v>
      </c>
      <c r="J21" s="64"/>
      <c r="K21" s="114" t="s">
        <v>89</v>
      </c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 t="s">
        <v>89</v>
      </c>
      <c r="F22" s="76">
        <f t="shared" si="4"/>
        <v>0</v>
      </c>
      <c r="G22" s="41" t="s">
        <v>89</v>
      </c>
      <c r="H22" s="40" t="s">
        <v>93</v>
      </c>
      <c r="I22" s="42">
        <f t="shared" si="3"/>
        <v>0</v>
      </c>
      <c r="J22" s="64"/>
      <c r="K22" s="114" t="s">
        <v>89</v>
      </c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 t="s">
        <v>89</v>
      </c>
      <c r="F23" s="76">
        <f t="shared" si="4"/>
        <v>0</v>
      </c>
      <c r="G23" s="41" t="s">
        <v>89</v>
      </c>
      <c r="H23" s="40" t="s">
        <v>93</v>
      </c>
      <c r="I23" s="42">
        <f t="shared" si="3"/>
        <v>0</v>
      </c>
      <c r="J23" s="64"/>
      <c r="K23" s="114" t="s">
        <v>89</v>
      </c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 t="s">
        <v>89</v>
      </c>
      <c r="F24" s="76">
        <f t="shared" si="4"/>
        <v>0</v>
      </c>
      <c r="G24" s="41" t="s">
        <v>89</v>
      </c>
      <c r="H24" s="40" t="s">
        <v>93</v>
      </c>
      <c r="I24" s="42">
        <f t="shared" si="3"/>
        <v>0</v>
      </c>
      <c r="J24" s="64"/>
      <c r="K24" s="114" t="s">
        <v>89</v>
      </c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 t="s">
        <v>89</v>
      </c>
      <c r="F25" s="76">
        <f t="shared" si="4"/>
        <v>0</v>
      </c>
      <c r="G25" s="41" t="s">
        <v>89</v>
      </c>
      <c r="H25" s="40" t="s">
        <v>93</v>
      </c>
      <c r="I25" s="42">
        <f t="shared" si="3"/>
        <v>0</v>
      </c>
      <c r="J25" s="64"/>
      <c r="K25" s="114" t="s">
        <v>89</v>
      </c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 t="s">
        <v>89</v>
      </c>
      <c r="F26" s="76">
        <f t="shared" si="4"/>
        <v>0</v>
      </c>
      <c r="G26" s="41" t="s">
        <v>89</v>
      </c>
      <c r="H26" s="40" t="s">
        <v>93</v>
      </c>
      <c r="I26" s="42">
        <f t="shared" si="3"/>
        <v>0</v>
      </c>
      <c r="J26" s="64"/>
      <c r="K26" s="114" t="s">
        <v>89</v>
      </c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 t="s">
        <v>89</v>
      </c>
      <c r="F27" s="76">
        <f t="shared" si="4"/>
        <v>0</v>
      </c>
      <c r="G27" s="41" t="s">
        <v>89</v>
      </c>
      <c r="H27" s="40" t="s">
        <v>93</v>
      </c>
      <c r="I27" s="42">
        <f t="shared" si="3"/>
        <v>0</v>
      </c>
      <c r="J27" s="64"/>
      <c r="K27" s="114" t="s">
        <v>89</v>
      </c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 t="s">
        <v>89</v>
      </c>
      <c r="F28" s="76">
        <f>IF(AND(E28&lt;&gt;"",E28&lt;&gt;"-"),1,0)</f>
        <v>0</v>
      </c>
      <c r="G28" s="41" t="s">
        <v>89</v>
      </c>
      <c r="H28" s="40" t="s">
        <v>93</v>
      </c>
      <c r="I28" s="42">
        <f t="shared" si="3"/>
        <v>0</v>
      </c>
      <c r="J28" s="64"/>
      <c r="K28" s="114" t="s">
        <v>89</v>
      </c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 t="s">
        <v>89</v>
      </c>
      <c r="F29" s="76">
        <f t="shared" si="4"/>
        <v>0</v>
      </c>
      <c r="G29" s="41" t="s">
        <v>89</v>
      </c>
      <c r="H29" s="40" t="s">
        <v>93</v>
      </c>
      <c r="I29" s="42">
        <f t="shared" si="3"/>
        <v>0</v>
      </c>
      <c r="J29" s="64"/>
      <c r="K29" s="114" t="s">
        <v>89</v>
      </c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 t="s">
        <v>89</v>
      </c>
      <c r="F30" s="76">
        <f t="shared" si="4"/>
        <v>0</v>
      </c>
      <c r="G30" s="41" t="s">
        <v>89</v>
      </c>
      <c r="H30" s="40" t="s">
        <v>93</v>
      </c>
      <c r="I30" s="42">
        <f t="shared" si="3"/>
        <v>0</v>
      </c>
      <c r="J30" s="64"/>
      <c r="K30" s="114" t="s">
        <v>89</v>
      </c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0</v>
      </c>
      <c r="F32" s="29"/>
      <c r="G32" s="68">
        <f>SUM(G7:G30)</f>
        <v>0</v>
      </c>
      <c r="H32" s="68">
        <f>SUM(H7:H30)</f>
        <v>0</v>
      </c>
      <c r="I32" s="42">
        <f>SUM(I7:I30)</f>
        <v>0</v>
      </c>
      <c r="K32" s="117" t="str">
        <f>IF((SUM(K7:K30)=0),"-",SUM(K7:K30))</f>
        <v>-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 t="s">
        <v>89</v>
      </c>
      <c r="F34" s="76">
        <f t="shared" ref="F34:F40" si="6">IF(AND(E34&lt;&gt;"",E34&lt;&gt;"-"),1,0)</f>
        <v>0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 t="s">
        <v>89</v>
      </c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 t="s">
        <v>89</v>
      </c>
      <c r="F35" s="76">
        <f t="shared" si="6"/>
        <v>0</v>
      </c>
      <c r="G35" s="41" t="s">
        <v>89</v>
      </c>
      <c r="H35" s="40" t="s">
        <v>93</v>
      </c>
      <c r="I35" s="42">
        <f t="shared" si="7"/>
        <v>0</v>
      </c>
      <c r="J35" s="64"/>
      <c r="K35" s="114" t="s">
        <v>89</v>
      </c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 t="s">
        <v>89</v>
      </c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25">
        <f>'2'!A38</f>
        <v>39138</v>
      </c>
      <c r="B37" s="126">
        <f t="shared" si="5"/>
        <v>0</v>
      </c>
      <c r="C37" s="52" t="str">
        <f>'2'!C38</f>
        <v>Sectional Final</v>
      </c>
      <c r="D37" s="126"/>
      <c r="E37" s="51" t="s">
        <v>89</v>
      </c>
      <c r="F37" s="82">
        <f t="shared" si="6"/>
        <v>0</v>
      </c>
      <c r="G37" s="41" t="s">
        <v>89</v>
      </c>
      <c r="H37" s="40" t="s">
        <v>93</v>
      </c>
      <c r="I37" s="42">
        <f t="shared" si="7"/>
        <v>0</v>
      </c>
      <c r="J37" s="64"/>
      <c r="K37" s="114" t="s">
        <v>89</v>
      </c>
      <c r="M37" s="41" t="s">
        <v>89</v>
      </c>
      <c r="N37" s="41" t="s">
        <v>89</v>
      </c>
      <c r="O37" s="64"/>
      <c r="P37" s="41" t="s">
        <v>89</v>
      </c>
      <c r="Q37" s="46" t="str">
        <f t="shared" si="8"/>
        <v>-</v>
      </c>
      <c r="R37" s="64"/>
      <c r="S37" s="41" t="s">
        <v>89</v>
      </c>
      <c r="T37" s="41" t="s">
        <v>89</v>
      </c>
      <c r="U37" s="46" t="str">
        <f t="shared" si="9"/>
        <v>-</v>
      </c>
      <c r="W37" s="41" t="s">
        <v>89</v>
      </c>
      <c r="X37" s="41" t="s">
        <v>89</v>
      </c>
      <c r="Z37" s="41" t="s">
        <v>89</v>
      </c>
      <c r="AA37" s="41" t="s">
        <v>89</v>
      </c>
      <c r="AB37" s="64"/>
      <c r="AC37" s="47" t="s">
        <v>93</v>
      </c>
      <c r="AD37" s="47" t="s">
        <v>93</v>
      </c>
      <c r="AE37" s="47" t="s">
        <v>93</v>
      </c>
    </row>
    <row r="38" spans="1:31" s="39" customFormat="1" ht="13" customHeight="1">
      <c r="A38" s="125">
        <f>'2'!A39</f>
        <v>39143</v>
      </c>
      <c r="B38" s="126">
        <f t="shared" si="5"/>
        <v>0</v>
      </c>
      <c r="C38" s="52" t="str">
        <f>'2'!C39</f>
        <v>State</v>
      </c>
      <c r="D38" s="126"/>
      <c r="E38" s="51" t="s">
        <v>89</v>
      </c>
      <c r="F38" s="82">
        <f t="shared" si="6"/>
        <v>0</v>
      </c>
      <c r="G38" s="41" t="s">
        <v>89</v>
      </c>
      <c r="H38" s="40" t="s">
        <v>93</v>
      </c>
      <c r="I38" s="42">
        <f t="shared" si="7"/>
        <v>0</v>
      </c>
      <c r="J38" s="64"/>
      <c r="K38" s="114" t="s">
        <v>89</v>
      </c>
      <c r="M38" s="41" t="s">
        <v>89</v>
      </c>
      <c r="N38" s="41" t="s">
        <v>89</v>
      </c>
      <c r="O38" s="64"/>
      <c r="P38" s="41" t="s">
        <v>89</v>
      </c>
      <c r="Q38" s="46" t="str">
        <f t="shared" si="8"/>
        <v>-</v>
      </c>
      <c r="R38" s="64"/>
      <c r="S38" s="41" t="s">
        <v>89</v>
      </c>
      <c r="T38" s="41" t="s">
        <v>89</v>
      </c>
      <c r="U38" s="46" t="str">
        <f t="shared" si="9"/>
        <v>-</v>
      </c>
      <c r="W38" s="41" t="s">
        <v>89</v>
      </c>
      <c r="X38" s="41" t="s">
        <v>89</v>
      </c>
      <c r="Z38" s="41" t="s">
        <v>89</v>
      </c>
      <c r="AA38" s="41" t="s">
        <v>89</v>
      </c>
      <c r="AB38" s="64"/>
      <c r="AC38" s="47" t="s">
        <v>93</v>
      </c>
      <c r="AD38" s="47" t="s">
        <v>93</v>
      </c>
      <c r="AE38" s="47" t="s">
        <v>93</v>
      </c>
    </row>
    <row r="39" spans="1:31" s="39" customFormat="1" ht="13" customHeight="1">
      <c r="A39" s="125">
        <f>'2'!A40</f>
        <v>39144</v>
      </c>
      <c r="B39" s="126">
        <f t="shared" si="5"/>
        <v>0</v>
      </c>
      <c r="C39" s="52" t="str">
        <f>'2'!C40</f>
        <v>State</v>
      </c>
      <c r="D39" s="126"/>
      <c r="E39" s="51" t="s">
        <v>89</v>
      </c>
      <c r="F39" s="82">
        <f t="shared" si="6"/>
        <v>0</v>
      </c>
      <c r="G39" s="41" t="s">
        <v>89</v>
      </c>
      <c r="H39" s="40" t="s">
        <v>93</v>
      </c>
      <c r="I39" s="42">
        <f t="shared" si="7"/>
        <v>0</v>
      </c>
      <c r="J39" s="64"/>
      <c r="K39" s="114" t="s">
        <v>89</v>
      </c>
      <c r="M39" s="41" t="s">
        <v>89</v>
      </c>
      <c r="N39" s="41" t="s">
        <v>89</v>
      </c>
      <c r="O39" s="64"/>
      <c r="P39" s="41" t="s">
        <v>89</v>
      </c>
      <c r="Q39" s="46" t="str">
        <f t="shared" si="8"/>
        <v>-</v>
      </c>
      <c r="R39" s="64"/>
      <c r="S39" s="41" t="s">
        <v>89</v>
      </c>
      <c r="T39" s="41" t="s">
        <v>89</v>
      </c>
      <c r="U39" s="46" t="str">
        <f t="shared" si="9"/>
        <v>-</v>
      </c>
      <c r="W39" s="41" t="s">
        <v>89</v>
      </c>
      <c r="X39" s="41" t="s">
        <v>89</v>
      </c>
      <c r="Z39" s="41" t="s">
        <v>89</v>
      </c>
      <c r="AA39" s="41" t="s">
        <v>89</v>
      </c>
      <c r="AB39" s="64"/>
      <c r="AC39" s="47" t="s">
        <v>93</v>
      </c>
      <c r="AD39" s="47" t="s">
        <v>93</v>
      </c>
      <c r="AE39" s="47" t="s">
        <v>93</v>
      </c>
    </row>
    <row r="40" spans="1:31" s="39" customFormat="1" ht="13" customHeight="1">
      <c r="A40" s="125">
        <f>'2'!A41</f>
        <v>39145</v>
      </c>
      <c r="B40" s="126">
        <f t="shared" si="5"/>
        <v>0</v>
      </c>
      <c r="C40" s="52" t="str">
        <f>'2'!C41</f>
        <v>State</v>
      </c>
      <c r="D40" s="126"/>
      <c r="E40" s="51" t="s">
        <v>89</v>
      </c>
      <c r="F40" s="82">
        <f t="shared" si="6"/>
        <v>0</v>
      </c>
      <c r="G40" s="41" t="s">
        <v>89</v>
      </c>
      <c r="H40" s="40" t="s">
        <v>93</v>
      </c>
      <c r="I40" s="42">
        <f t="shared" si="7"/>
        <v>0</v>
      </c>
      <c r="J40" s="64"/>
      <c r="K40" s="114" t="s">
        <v>89</v>
      </c>
      <c r="M40" s="41" t="s">
        <v>89</v>
      </c>
      <c r="N40" s="41" t="s">
        <v>89</v>
      </c>
      <c r="O40" s="64"/>
      <c r="P40" s="41" t="s">
        <v>89</v>
      </c>
      <c r="Q40" s="46" t="str">
        <f t="shared" si="8"/>
        <v>-</v>
      </c>
      <c r="R40" s="64"/>
      <c r="S40" s="41" t="s">
        <v>89</v>
      </c>
      <c r="T40" s="41" t="s">
        <v>89</v>
      </c>
      <c r="U40" s="46" t="str">
        <f t="shared" si="9"/>
        <v>-</v>
      </c>
      <c r="W40" s="41" t="s">
        <v>89</v>
      </c>
      <c r="X40" s="41" t="s">
        <v>89</v>
      </c>
      <c r="Z40" s="41" t="s">
        <v>89</v>
      </c>
      <c r="AA40" s="41" t="s">
        <v>89</v>
      </c>
      <c r="AB40" s="64"/>
      <c r="AC40" s="47" t="s">
        <v>93</v>
      </c>
      <c r="AD40" s="47" t="s">
        <v>93</v>
      </c>
      <c r="AE40" s="47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0</v>
      </c>
      <c r="G44" s="121">
        <f>G32+G42</f>
        <v>0</v>
      </c>
      <c r="H44" s="121">
        <f>H32+H42</f>
        <v>0</v>
      </c>
      <c r="I44" s="121">
        <f>I32+I42</f>
        <v>0</v>
      </c>
      <c r="K44" s="122" t="str">
        <f>IF(K32="-",K42,IF(K42="-",K32,K32+K42))</f>
        <v>-</v>
      </c>
      <c r="M44" s="121">
        <f>M32+M42</f>
        <v>0</v>
      </c>
      <c r="N44" s="121">
        <f>N32+N42</f>
        <v>0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M1:AE1"/>
    <mergeCell ref="M2:AE2"/>
    <mergeCell ref="M4:N4"/>
    <mergeCell ref="P4:Q4"/>
    <mergeCell ref="S4:U4"/>
    <mergeCell ref="W4:X4"/>
    <mergeCell ref="Z4:AA4"/>
    <mergeCell ref="AC4:AE4"/>
  </mergeCells>
  <phoneticPr fontId="15" type="noConversion"/>
  <conditionalFormatting sqref="N7:N30 N34:N40">
    <cfRule type="cellIs" dxfId="14" priority="0" stopIfTrue="1" operator="notEqual">
      <formula>"-"</formula>
    </cfRule>
  </conditionalFormatting>
  <conditionalFormatting sqref="N32 N42 N44">
    <cfRule type="cellIs" dxfId="13" priority="1" stopIfTrue="1" operator="notEqual">
      <formula>0</formula>
    </cfRule>
  </conditionalFormatting>
  <conditionalFormatting sqref="K33">
    <cfRule type="cellIs" dxfId="12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G58"/>
  <sheetViews>
    <sheetView zoomScale="150" workbookViewId="0">
      <selection activeCell="K12" sqref="K12"/>
    </sheetView>
  </sheetViews>
  <sheetFormatPr baseColWidth="10" defaultColWidth="11.5" defaultRowHeight="13"/>
  <cols>
    <col min="1" max="1" width="8.5" customWidth="1"/>
    <col min="2" max="2" width="0.83203125" customWidth="1"/>
    <col min="3" max="3" width="20.83203125" customWidth="1"/>
    <col min="4" max="4" width="0.83203125" customWidth="1"/>
    <col min="5" max="5" width="4.6640625" customWidth="1"/>
    <col min="6" max="6" width="0.83203125" style="9" customWidth="1"/>
    <col min="7" max="8" width="5.33203125" customWidth="1"/>
    <col min="9" max="9" width="8.6640625" customWidth="1"/>
    <col min="10" max="10" width="0.83203125" customWidth="1"/>
    <col min="11" max="11" width="4.83203125" customWidth="1"/>
    <col min="12" max="12" width="7" customWidth="1"/>
    <col min="13" max="13" width="0.83203125" customWidth="1"/>
    <col min="14" max="14" width="5.33203125" customWidth="1"/>
    <col min="15" max="15" width="6.6640625" customWidth="1"/>
    <col min="16" max="16" width="0.83203125" customWidth="1"/>
    <col min="17" max="17" width="5.33203125" customWidth="1"/>
    <col min="18" max="18" width="3.83203125" customWidth="1"/>
    <col min="19" max="19" width="5.33203125" customWidth="1"/>
    <col min="20" max="20" width="0.83203125" customWidth="1"/>
    <col min="21" max="22" width="5.33203125" customWidth="1"/>
    <col min="23" max="23" width="3.6640625" customWidth="1"/>
    <col min="24" max="26" width="5.33203125" customWidth="1"/>
    <col min="27" max="27" width="0.83203125" customWidth="1"/>
    <col min="28" max="28" width="5.33203125" customWidth="1"/>
    <col min="30" max="30" width="9" customWidth="1"/>
    <col min="31" max="31" width="0.6640625" customWidth="1"/>
    <col min="32" max="33" width="5.16406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K1" s="199" t="str">
        <f>'2'!M1</f>
        <v>2012-13 Game Statistics</v>
      </c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D1" s="5"/>
      <c r="AE1" s="5"/>
      <c r="AF1" s="5"/>
    </row>
    <row r="2" spans="1:32" s="1" customFormat="1" ht="28" customHeight="1">
      <c r="A2" s="10"/>
      <c r="B2" s="10"/>
      <c r="C2" s="10"/>
      <c r="D2" s="10"/>
      <c r="E2" s="10"/>
      <c r="F2" s="10"/>
      <c r="G2" s="10"/>
      <c r="H2" s="15"/>
      <c r="I2" s="15"/>
      <c r="J2" s="15"/>
      <c r="K2" s="254" t="str">
        <f>CONCATENATE('Regular Season'!A38," - ",'Regular Season'!C38)</f>
        <v>24 - Hanna Nicholson</v>
      </c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D2" s="6"/>
      <c r="AE2" s="6"/>
      <c r="AF2" s="6"/>
    </row>
    <row r="3" spans="1:32" ht="5" customHeight="1"/>
    <row r="4" spans="1:32" s="34" customFormat="1" ht="13" customHeight="1">
      <c r="B4" s="75"/>
      <c r="D4" s="75"/>
      <c r="F4" s="81"/>
      <c r="G4" s="255" t="s">
        <v>82</v>
      </c>
      <c r="H4" s="255"/>
      <c r="I4" s="255"/>
      <c r="J4" s="29"/>
      <c r="K4" s="188" t="s">
        <v>75</v>
      </c>
      <c r="L4" s="18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B4" s="29"/>
      <c r="AC4" s="2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76"/>
      <c r="G5" s="74" t="s">
        <v>79</v>
      </c>
      <c r="H5" s="74" t="s">
        <v>74</v>
      </c>
      <c r="I5" s="74" t="s">
        <v>78</v>
      </c>
      <c r="J5" s="29"/>
      <c r="K5" s="74" t="s">
        <v>77</v>
      </c>
      <c r="L5" s="74" t="s">
        <v>76</v>
      </c>
      <c r="M5" s="29"/>
      <c r="N5" s="74" t="s">
        <v>90</v>
      </c>
      <c r="O5" s="74" t="s">
        <v>81</v>
      </c>
      <c r="P5" s="29"/>
      <c r="Q5" s="74" t="s">
        <v>40</v>
      </c>
      <c r="R5" s="29"/>
      <c r="S5" s="74" t="s">
        <v>65</v>
      </c>
      <c r="T5" s="29"/>
      <c r="U5" s="74" t="s">
        <v>57</v>
      </c>
      <c r="V5" s="74" t="s">
        <v>62</v>
      </c>
      <c r="W5" s="29"/>
      <c r="X5" s="74" t="s">
        <v>33</v>
      </c>
      <c r="Y5" s="74" t="s">
        <v>36</v>
      </c>
      <c r="Z5" s="74" t="s">
        <v>37</v>
      </c>
      <c r="AB5" s="74" t="s">
        <v>80</v>
      </c>
      <c r="AC5" s="29"/>
      <c r="AD5" s="131" t="s">
        <v>35</v>
      </c>
    </row>
    <row r="6" spans="1:32" s="33" customFormat="1" ht="8" customHeight="1">
      <c r="B6" s="29"/>
      <c r="D6" s="29"/>
      <c r="F6" s="76"/>
      <c r="G6" s="96"/>
      <c r="H6" s="96"/>
      <c r="I6" s="96"/>
      <c r="J6" s="29"/>
      <c r="M6" s="29"/>
      <c r="P6" s="29"/>
      <c r="R6" s="29"/>
      <c r="T6" s="29"/>
      <c r="W6" s="29"/>
      <c r="AC6" s="29"/>
    </row>
    <row r="7" spans="1:32" s="33" customFormat="1" ht="13" customHeight="1">
      <c r="A7" s="132">
        <f>'2'!A7</f>
        <v>39774</v>
      </c>
      <c r="B7" s="126">
        <f>IF(AND(Q7&lt;&gt;"",Q7&lt;&gt;"-"),1,0)</f>
        <v>0</v>
      </c>
      <c r="C7" s="128" t="str">
        <f>'2'!C7</f>
        <v>Beaver Dam</v>
      </c>
      <c r="D7" s="126"/>
      <c r="E7" s="37" t="s">
        <v>59</v>
      </c>
      <c r="F7" s="82">
        <f>IF(AND(E7&lt;&gt;"",E7&lt;&gt;"-"),1,0)</f>
        <v>1</v>
      </c>
      <c r="G7" s="40">
        <v>1</v>
      </c>
      <c r="H7" s="40">
        <v>0</v>
      </c>
      <c r="I7" s="133" t="str">
        <f t="shared" ref="I7:I17" si="0">IF(G7="-","-",IF((H7/P7)=0,"0.00",H7/P7))</f>
        <v>0.00</v>
      </c>
      <c r="K7" s="41">
        <f t="shared" ref="K7:K17" si="1">IF(G7="-","-",G7-H7)</f>
        <v>1</v>
      </c>
      <c r="L7" s="46">
        <f t="shared" ref="L7:L17" si="2">IF(G7="-","-",IF(K7=0,0,K7/G7))</f>
        <v>1</v>
      </c>
      <c r="N7" s="37">
        <v>1</v>
      </c>
      <c r="O7" s="134">
        <v>1.8055555555555557E-2</v>
      </c>
      <c r="P7" s="126">
        <f>IF(F7=1,O7/R7,0)</f>
        <v>0.50980392156862697</v>
      </c>
      <c r="Q7" s="134" t="s">
        <v>89</v>
      </c>
      <c r="R7" s="135">
        <v>3.54166666666667E-2</v>
      </c>
      <c r="S7" s="37" t="s">
        <v>89</v>
      </c>
      <c r="T7" s="29"/>
      <c r="U7" s="51" t="s">
        <v>89</v>
      </c>
      <c r="V7" s="51" t="s">
        <v>89</v>
      </c>
      <c r="W7" s="29"/>
      <c r="X7" s="37">
        <v>1</v>
      </c>
      <c r="Y7" s="37"/>
      <c r="Z7" s="37"/>
      <c r="AA7" s="29"/>
      <c r="AB7" s="51">
        <f>IF(AND(H7=0,N7=1),1,"-")</f>
        <v>1</v>
      </c>
      <c r="AC7" s="29"/>
      <c r="AD7" s="136">
        <f>IF((Q7="-"),O7,O7+Q7)</f>
        <v>1.8055555555555557E-2</v>
      </c>
    </row>
    <row r="8" spans="1:32" s="33" customFormat="1" ht="13" customHeight="1">
      <c r="A8" s="176">
        <f>'2'!A8</f>
        <v>39778</v>
      </c>
      <c r="B8" s="177">
        <f t="shared" ref="B8:B30" si="3">IF(AND(Q8&lt;&gt;"",Q8&lt;&gt;"-"),1,0)</f>
        <v>0</v>
      </c>
      <c r="C8" s="178" t="str">
        <f>'2'!C8</f>
        <v>Ice Dogs</v>
      </c>
      <c r="D8" s="177"/>
      <c r="E8" s="179"/>
      <c r="F8" s="180">
        <f>IF(AND(E8&lt;&gt;"",E8&lt;&gt;"-"),1,0)</f>
        <v>0</v>
      </c>
      <c r="G8" s="181"/>
      <c r="H8" s="181"/>
      <c r="I8" s="182" t="e">
        <f t="shared" si="0"/>
        <v>#DIV/0!</v>
      </c>
      <c r="J8" s="183"/>
      <c r="K8" s="181">
        <f t="shared" si="1"/>
        <v>0</v>
      </c>
      <c r="L8" s="184">
        <f t="shared" si="2"/>
        <v>0</v>
      </c>
      <c r="M8" s="183"/>
      <c r="N8" s="179"/>
      <c r="O8" s="185"/>
      <c r="P8" s="177">
        <f>IF(F8=1,O8/R8,0)</f>
        <v>0</v>
      </c>
      <c r="Q8" s="185" t="s">
        <v>89</v>
      </c>
      <c r="R8" s="186">
        <v>3.54166666666667E-2</v>
      </c>
      <c r="S8" s="179" t="s">
        <v>89</v>
      </c>
      <c r="T8" s="183"/>
      <c r="U8" s="179" t="s">
        <v>89</v>
      </c>
      <c r="V8" s="179" t="s">
        <v>89</v>
      </c>
      <c r="W8" s="183"/>
      <c r="X8" s="179"/>
      <c r="Y8" s="179"/>
      <c r="Z8" s="179"/>
      <c r="AA8" s="187"/>
      <c r="AB8" s="179" t="str">
        <f t="shared" ref="AB8:AB30" si="4">IF(AND(H8=0,N8=1),1,"-")</f>
        <v>-</v>
      </c>
      <c r="AC8" s="29"/>
      <c r="AD8" s="136">
        <f t="shared" ref="AD8:AD30" si="5">IF((Q8="-"),O8,O8+Q8)</f>
        <v>0</v>
      </c>
    </row>
    <row r="9" spans="1:32" s="33" customFormat="1" ht="13" customHeight="1">
      <c r="A9" s="132">
        <f>'2'!A9</f>
        <v>39781</v>
      </c>
      <c r="B9" s="126">
        <f t="shared" si="3"/>
        <v>0</v>
      </c>
      <c r="C9" s="128" t="str">
        <f>'2'!C9</f>
        <v>Beloit</v>
      </c>
      <c r="D9" s="126"/>
      <c r="E9" s="37" t="s">
        <v>59</v>
      </c>
      <c r="F9" s="82">
        <f>IF(AND(E9&lt;&gt;"",E9&lt;&gt;"-"),1,0)</f>
        <v>1</v>
      </c>
      <c r="G9" s="40">
        <v>30</v>
      </c>
      <c r="H9" s="40">
        <v>1</v>
      </c>
      <c r="I9" s="133">
        <f t="shared" si="0"/>
        <v>1.0000000000000009</v>
      </c>
      <c r="K9" s="41">
        <f t="shared" si="1"/>
        <v>29</v>
      </c>
      <c r="L9" s="46">
        <f t="shared" si="2"/>
        <v>0.96666666666666667</v>
      </c>
      <c r="N9" s="37">
        <v>1</v>
      </c>
      <c r="O9" s="134">
        <v>3.5416666666666666E-2</v>
      </c>
      <c r="P9" s="126">
        <f>IF(F9=1,O9/R9,0)</f>
        <v>0.999999999999999</v>
      </c>
      <c r="Q9" s="134" t="s">
        <v>89</v>
      </c>
      <c r="R9" s="135">
        <v>3.54166666666667E-2</v>
      </c>
      <c r="S9" s="37" t="s">
        <v>89</v>
      </c>
      <c r="T9" s="29"/>
      <c r="U9" s="51" t="s">
        <v>89</v>
      </c>
      <c r="V9" s="51" t="s">
        <v>89</v>
      </c>
      <c r="W9" s="29"/>
      <c r="X9" s="37">
        <v>1</v>
      </c>
      <c r="Y9" s="37"/>
      <c r="Z9" s="37"/>
      <c r="AA9" s="29"/>
      <c r="AB9" s="51" t="str">
        <f>IF(AND(H9=0,N9=1),1,"-")</f>
        <v>-</v>
      </c>
      <c r="AC9" s="29"/>
      <c r="AD9" s="136">
        <f t="shared" si="5"/>
        <v>3.5416666666666666E-2</v>
      </c>
    </row>
    <row r="10" spans="1:32" s="33" customFormat="1" ht="13" customHeight="1">
      <c r="A10" s="132">
        <f>'2'!A10</f>
        <v>39782</v>
      </c>
      <c r="B10" s="126">
        <f t="shared" si="3"/>
        <v>0</v>
      </c>
      <c r="C10" s="128" t="str">
        <f>'2'!C10</f>
        <v>Wisconsin Storm</v>
      </c>
      <c r="D10" s="126"/>
      <c r="E10" s="37" t="s">
        <v>59</v>
      </c>
      <c r="F10" s="82">
        <f t="shared" ref="F10:F30" si="6">IF(AND(E10&lt;&gt;"",E10&lt;&gt;"-"),1,0)</f>
        <v>1</v>
      </c>
      <c r="G10" s="40">
        <v>51</v>
      </c>
      <c r="H10" s="40">
        <v>7</v>
      </c>
      <c r="I10" s="133">
        <f t="shared" si="0"/>
        <v>7.9333333333333407</v>
      </c>
      <c r="J10" s="29"/>
      <c r="K10" s="41">
        <f t="shared" si="1"/>
        <v>44</v>
      </c>
      <c r="L10" s="46">
        <f t="shared" si="2"/>
        <v>0.86274509803921573</v>
      </c>
      <c r="M10" s="29"/>
      <c r="N10" s="37">
        <v>1</v>
      </c>
      <c r="O10" s="134">
        <v>3.125E-2</v>
      </c>
      <c r="P10" s="126">
        <f t="shared" ref="P10:P30" si="7">IF(F10=1,O10/R10,0)</f>
        <v>0.88235294117646978</v>
      </c>
      <c r="Q10" s="134" t="s">
        <v>89</v>
      </c>
      <c r="R10" s="135">
        <v>3.54166666666667E-2</v>
      </c>
      <c r="S10" s="37" t="s">
        <v>89</v>
      </c>
      <c r="T10" s="29"/>
      <c r="U10" s="37" t="s">
        <v>89</v>
      </c>
      <c r="V10" s="37" t="s">
        <v>89</v>
      </c>
      <c r="W10" s="29"/>
      <c r="X10" s="37"/>
      <c r="Y10" s="37">
        <v>1</v>
      </c>
      <c r="Z10" s="37"/>
      <c r="AB10" s="51" t="str">
        <f t="shared" si="4"/>
        <v>-</v>
      </c>
      <c r="AC10" s="29"/>
      <c r="AD10" s="136">
        <f t="shared" si="5"/>
        <v>3.125E-2</v>
      </c>
    </row>
    <row r="11" spans="1:32" s="29" customFormat="1" ht="13" customHeight="1">
      <c r="A11" s="132">
        <f>'2'!A11</f>
        <v>39785</v>
      </c>
      <c r="B11" s="126">
        <f t="shared" si="3"/>
        <v>0</v>
      </c>
      <c r="C11" s="128" t="str">
        <f>'2'!C11</f>
        <v>Sun Prairie</v>
      </c>
      <c r="D11" s="126"/>
      <c r="E11" s="37"/>
      <c r="F11" s="82">
        <f>IF(AND(E11&lt;&gt;"",E11&lt;&gt;"-"),1,0)</f>
        <v>0</v>
      </c>
      <c r="G11" s="40"/>
      <c r="H11" s="40"/>
      <c r="I11" s="133" t="e">
        <f t="shared" si="0"/>
        <v>#DIV/0!</v>
      </c>
      <c r="J11" s="33"/>
      <c r="K11" s="41">
        <f t="shared" si="1"/>
        <v>0</v>
      </c>
      <c r="L11" s="46">
        <f t="shared" si="2"/>
        <v>0</v>
      </c>
      <c r="M11" s="33"/>
      <c r="N11" s="37"/>
      <c r="O11" s="134"/>
      <c r="P11" s="126">
        <f t="shared" ref="P11:P17" si="8">IF(F11=1,O11/R11,0)</f>
        <v>0</v>
      </c>
      <c r="Q11" s="134"/>
      <c r="R11" s="135">
        <v>3.54166666666667E-2</v>
      </c>
      <c r="S11" s="37" t="s">
        <v>89</v>
      </c>
      <c r="U11" s="51" t="s">
        <v>89</v>
      </c>
      <c r="V11" s="51" t="s">
        <v>89</v>
      </c>
      <c r="X11" s="37"/>
      <c r="Y11" s="37"/>
      <c r="Z11" s="37"/>
      <c r="AB11" s="51" t="str">
        <f>IF(AND(H11=0,N11=1),1,"-")</f>
        <v>-</v>
      </c>
      <c r="AD11" s="136">
        <f t="shared" si="5"/>
        <v>0</v>
      </c>
    </row>
    <row r="12" spans="1:32" s="29" customFormat="1" ht="13" customHeight="1">
      <c r="A12" s="146">
        <f>'2'!A12</f>
        <v>39789</v>
      </c>
      <c r="B12" s="126">
        <f t="shared" si="3"/>
        <v>0</v>
      </c>
      <c r="C12" s="160" t="str">
        <f>'2'!C12</f>
        <v>Green Bay</v>
      </c>
      <c r="D12" s="126"/>
      <c r="E12" s="99"/>
      <c r="F12" s="82">
        <f t="shared" ref="F12" si="9">IF(AND(E12&lt;&gt;"",E12&lt;&gt;"-"),1,0)</f>
        <v>0</v>
      </c>
      <c r="G12" s="101"/>
      <c r="H12" s="101"/>
      <c r="I12" s="147" t="e">
        <f t="shared" si="0"/>
        <v>#DIV/0!</v>
      </c>
      <c r="K12" s="101">
        <f t="shared" si="1"/>
        <v>0</v>
      </c>
      <c r="L12" s="105">
        <f t="shared" si="2"/>
        <v>0</v>
      </c>
      <c r="N12" s="99"/>
      <c r="O12" s="148"/>
      <c r="P12" s="126">
        <f t="shared" si="8"/>
        <v>0</v>
      </c>
      <c r="Q12" s="148"/>
      <c r="R12" s="135">
        <v>3.54166666666667E-2</v>
      </c>
      <c r="S12" s="99" t="s">
        <v>89</v>
      </c>
      <c r="U12" s="99" t="s">
        <v>89</v>
      </c>
      <c r="V12" s="99" t="s">
        <v>89</v>
      </c>
      <c r="X12" s="99"/>
      <c r="Y12" s="99"/>
      <c r="Z12" s="99"/>
      <c r="AA12" s="33"/>
      <c r="AB12" s="99" t="str">
        <f t="shared" ref="AB12" si="10">IF(AND(H12=0,N12=1),1,"-")</f>
        <v>-</v>
      </c>
      <c r="AD12" s="136">
        <f t="shared" si="5"/>
        <v>0</v>
      </c>
    </row>
    <row r="13" spans="1:32" s="29" customFormat="1" ht="13" customHeight="1">
      <c r="A13" s="137">
        <f>'2'!A13</f>
        <v>39792</v>
      </c>
      <c r="B13" s="81">
        <f t="shared" si="3"/>
        <v>0</v>
      </c>
      <c r="C13" s="129" t="str">
        <f>'2'!C13</f>
        <v>Brookfield Coop</v>
      </c>
      <c r="D13" s="81"/>
      <c r="E13" s="37"/>
      <c r="F13" s="82">
        <f>IF(AND(E13&lt;&gt;"",E13&lt;&gt;"-"),1,0)</f>
        <v>0</v>
      </c>
      <c r="G13" s="40"/>
      <c r="H13" s="40"/>
      <c r="I13" s="133" t="e">
        <f t="shared" si="0"/>
        <v>#DIV/0!</v>
      </c>
      <c r="J13" s="33"/>
      <c r="K13" s="41">
        <f t="shared" si="1"/>
        <v>0</v>
      </c>
      <c r="L13" s="46">
        <f t="shared" si="2"/>
        <v>0</v>
      </c>
      <c r="M13" s="33"/>
      <c r="N13" s="37"/>
      <c r="O13" s="134"/>
      <c r="P13" s="126">
        <f t="shared" si="8"/>
        <v>0</v>
      </c>
      <c r="Q13" s="134"/>
      <c r="R13" s="135">
        <v>3.54166666666667E-2</v>
      </c>
      <c r="S13" s="37" t="s">
        <v>89</v>
      </c>
      <c r="U13" s="51" t="s">
        <v>89</v>
      </c>
      <c r="V13" s="51" t="s">
        <v>89</v>
      </c>
      <c r="X13" s="37"/>
      <c r="Y13" s="37"/>
      <c r="Z13" s="37"/>
      <c r="AB13" s="51" t="str">
        <f>IF(AND(H13=0,N13=1),1,"-")</f>
        <v>-</v>
      </c>
      <c r="AD13" s="136">
        <f t="shared" si="5"/>
        <v>0</v>
      </c>
    </row>
    <row r="14" spans="1:32" s="29" customFormat="1" ht="13" customHeight="1">
      <c r="A14" s="137">
        <f>'2'!A14</f>
        <v>39801</v>
      </c>
      <c r="B14" s="81">
        <f>IF(AND(Q14&lt;&gt;"",Q14&lt;&gt;"-"),1,0)</f>
        <v>0</v>
      </c>
      <c r="C14" s="129" t="str">
        <f>'2'!C14</f>
        <v>Fox City Stars</v>
      </c>
      <c r="D14" s="81"/>
      <c r="E14" s="37"/>
      <c r="F14" s="82">
        <f t="shared" si="6"/>
        <v>0</v>
      </c>
      <c r="G14" s="40"/>
      <c r="H14" s="40"/>
      <c r="I14" s="133" t="e">
        <f t="shared" si="0"/>
        <v>#DIV/0!</v>
      </c>
      <c r="K14" s="41">
        <f t="shared" si="1"/>
        <v>0</v>
      </c>
      <c r="L14" s="46">
        <f t="shared" si="2"/>
        <v>0</v>
      </c>
      <c r="N14" s="37"/>
      <c r="O14" s="134"/>
      <c r="P14" s="126">
        <f t="shared" si="8"/>
        <v>0</v>
      </c>
      <c r="Q14" s="134"/>
      <c r="R14" s="135">
        <v>3.54166666666667E-2</v>
      </c>
      <c r="S14" s="37" t="s">
        <v>89</v>
      </c>
      <c r="U14" s="37" t="s">
        <v>89</v>
      </c>
      <c r="V14" s="37" t="s">
        <v>89</v>
      </c>
      <c r="X14" s="37"/>
      <c r="Y14" s="37"/>
      <c r="Z14" s="37"/>
      <c r="AA14" s="33"/>
      <c r="AB14" s="51" t="str">
        <f t="shared" si="4"/>
        <v>-</v>
      </c>
      <c r="AD14" s="136">
        <f>IF((Q14="-"),O14,O14+Q14)</f>
        <v>0</v>
      </c>
    </row>
    <row r="15" spans="1:32" s="29" customFormat="1" ht="13" customHeight="1">
      <c r="A15" s="137">
        <f>'2'!A18</f>
        <v>39812</v>
      </c>
      <c r="B15" s="81">
        <f>IF(AND(Q15&lt;&gt;"",Q15&lt;&gt;"-"),1,0)</f>
        <v>0</v>
      </c>
      <c r="C15" s="129" t="e">
        <f>'2'!#REF!</f>
        <v>#REF!</v>
      </c>
      <c r="D15" s="81"/>
      <c r="E15" s="37"/>
      <c r="F15" s="82">
        <f t="shared" si="6"/>
        <v>0</v>
      </c>
      <c r="G15" s="40"/>
      <c r="H15" s="40"/>
      <c r="I15" s="133" t="e">
        <f t="shared" si="0"/>
        <v>#DIV/0!</v>
      </c>
      <c r="K15" s="41">
        <f t="shared" si="1"/>
        <v>0</v>
      </c>
      <c r="L15" s="46">
        <f t="shared" si="2"/>
        <v>0</v>
      </c>
      <c r="N15" s="37"/>
      <c r="O15" s="134"/>
      <c r="P15" s="126">
        <f t="shared" si="8"/>
        <v>0</v>
      </c>
      <c r="Q15" s="134"/>
      <c r="R15" s="135">
        <v>3.54166666666667E-2</v>
      </c>
      <c r="S15" s="37" t="s">
        <v>89</v>
      </c>
      <c r="U15" s="37" t="s">
        <v>89</v>
      </c>
      <c r="V15" s="37" t="s">
        <v>89</v>
      </c>
      <c r="X15" s="37"/>
      <c r="Y15" s="37"/>
      <c r="Z15" s="37"/>
      <c r="AA15" s="33"/>
      <c r="AB15" s="51" t="str">
        <f t="shared" si="4"/>
        <v>-</v>
      </c>
      <c r="AD15" s="136">
        <f>IF((Q15="-"),O15,O15+Q15)</f>
        <v>0</v>
      </c>
    </row>
    <row r="16" spans="1:32" s="29" customFormat="1" ht="13" customHeight="1">
      <c r="A16" s="137">
        <f>'2'!A19</f>
        <v>39816</v>
      </c>
      <c r="B16" s="81">
        <f>IF(AND(Q16&lt;&gt;"",Q16&lt;&gt;"-"),1,0)</f>
        <v>0</v>
      </c>
      <c r="C16" s="129" t="str">
        <f>'2'!C18</f>
        <v>Wisconsin Storm</v>
      </c>
      <c r="D16" s="81"/>
      <c r="E16" s="37"/>
      <c r="F16" s="82">
        <f t="shared" si="6"/>
        <v>0</v>
      </c>
      <c r="G16" s="40"/>
      <c r="H16" s="40"/>
      <c r="I16" s="133" t="e">
        <f t="shared" si="0"/>
        <v>#DIV/0!</v>
      </c>
      <c r="K16" s="41">
        <f t="shared" si="1"/>
        <v>0</v>
      </c>
      <c r="L16" s="46">
        <f t="shared" si="2"/>
        <v>0</v>
      </c>
      <c r="N16" s="37"/>
      <c r="O16" s="134"/>
      <c r="P16" s="126">
        <f t="shared" si="8"/>
        <v>0</v>
      </c>
      <c r="Q16" s="134"/>
      <c r="R16" s="135">
        <v>3.54166666666667E-2</v>
      </c>
      <c r="S16" s="37" t="s">
        <v>89</v>
      </c>
      <c r="U16" s="37" t="s">
        <v>89</v>
      </c>
      <c r="V16" s="37" t="s">
        <v>89</v>
      </c>
      <c r="X16" s="37"/>
      <c r="Y16" s="37"/>
      <c r="Z16" s="37"/>
      <c r="AA16" s="33"/>
      <c r="AB16" s="51" t="str">
        <f t="shared" si="4"/>
        <v>-</v>
      </c>
      <c r="AD16" s="136">
        <f>IF((Q16="-"),O16,O16+Q16)</f>
        <v>0</v>
      </c>
    </row>
    <row r="17" spans="1:33" s="29" customFormat="1" ht="13" customHeight="1">
      <c r="A17" s="137">
        <f>'2'!A20</f>
        <v>39817</v>
      </c>
      <c r="B17" s="81">
        <f>IF(AND(Q17&lt;&gt;"",Q17&lt;&gt;"-"),1,0)</f>
        <v>0</v>
      </c>
      <c r="C17" s="129" t="str">
        <f>'2'!C19</f>
        <v>Stoughton</v>
      </c>
      <c r="D17" s="81"/>
      <c r="E17" s="37"/>
      <c r="F17" s="82">
        <f t="shared" si="6"/>
        <v>0</v>
      </c>
      <c r="G17" s="41"/>
      <c r="H17" s="41"/>
      <c r="I17" s="133" t="e">
        <f t="shared" si="0"/>
        <v>#DIV/0!</v>
      </c>
      <c r="K17" s="41">
        <f t="shared" si="1"/>
        <v>0</v>
      </c>
      <c r="L17" s="46">
        <f t="shared" si="2"/>
        <v>0</v>
      </c>
      <c r="N17" s="37"/>
      <c r="O17" s="134"/>
      <c r="P17" s="126">
        <f t="shared" si="8"/>
        <v>0</v>
      </c>
      <c r="Q17" s="134"/>
      <c r="R17" s="135">
        <v>3.54166666666667E-2</v>
      </c>
      <c r="S17" s="37" t="s">
        <v>89</v>
      </c>
      <c r="U17" s="37" t="s">
        <v>89</v>
      </c>
      <c r="V17" s="37" t="s">
        <v>89</v>
      </c>
      <c r="X17" s="37"/>
      <c r="Y17" s="37"/>
      <c r="Z17" s="37"/>
      <c r="AA17" s="33"/>
      <c r="AB17" s="51" t="str">
        <f t="shared" si="4"/>
        <v>-</v>
      </c>
      <c r="AD17" s="136">
        <f>IF((Q17="-"),O17,O17+Q17)</f>
        <v>0</v>
      </c>
    </row>
    <row r="18" spans="1:33" s="29" customFormat="1" ht="13" customHeight="1">
      <c r="A18" s="137">
        <f>'2'!A21</f>
        <v>39822</v>
      </c>
      <c r="B18" s="81">
        <f t="shared" si="3"/>
        <v>0</v>
      </c>
      <c r="C18" s="129" t="str">
        <f>'2'!C20</f>
        <v>Appleton</v>
      </c>
      <c r="D18" s="81"/>
      <c r="E18" s="37"/>
      <c r="F18" s="82">
        <f t="shared" si="6"/>
        <v>0</v>
      </c>
      <c r="G18" s="40"/>
      <c r="H18" s="40"/>
      <c r="I18" s="133" t="e">
        <f t="shared" ref="I18:I30" si="11">IF(G18="-","-",IF((H18/P18)=0,"0.00",H18/P18))</f>
        <v>#DIV/0!</v>
      </c>
      <c r="K18" s="41">
        <f t="shared" ref="K18:K30" si="12">IF(G18="-","-",G18-H18)</f>
        <v>0</v>
      </c>
      <c r="L18" s="46">
        <f t="shared" ref="L18:L30" si="13">IF(G18="-","-",IF(K18=0,0,K18/G18))</f>
        <v>0</v>
      </c>
      <c r="N18" s="37"/>
      <c r="O18" s="134"/>
      <c r="P18" s="126">
        <f t="shared" si="7"/>
        <v>0</v>
      </c>
      <c r="Q18" s="134"/>
      <c r="R18" s="135">
        <v>3.54166666666667E-2</v>
      </c>
      <c r="S18" s="37" t="s">
        <v>89</v>
      </c>
      <c r="U18" s="37" t="s">
        <v>89</v>
      </c>
      <c r="V18" s="37" t="s">
        <v>89</v>
      </c>
      <c r="X18" s="37"/>
      <c r="Y18" s="37"/>
      <c r="Z18" s="37"/>
      <c r="AA18" s="33"/>
      <c r="AB18" s="51" t="str">
        <f t="shared" si="4"/>
        <v>-</v>
      </c>
      <c r="AD18" s="136">
        <f>IF((Q18="-"),O18,O18+Q18)</f>
        <v>0</v>
      </c>
    </row>
    <row r="19" spans="1:33" s="29" customFormat="1" ht="13" customHeight="1">
      <c r="A19" s="137">
        <f>'2'!A22</f>
        <v>39824</v>
      </c>
      <c r="B19" s="81">
        <f t="shared" si="3"/>
        <v>0</v>
      </c>
      <c r="C19" s="129" t="str">
        <f>'2'!C21</f>
        <v>USM</v>
      </c>
      <c r="D19" s="81"/>
      <c r="E19" s="37"/>
      <c r="F19" s="82">
        <f t="shared" si="6"/>
        <v>0</v>
      </c>
      <c r="G19" s="40"/>
      <c r="H19" s="40"/>
      <c r="I19" s="133" t="e">
        <f t="shared" si="11"/>
        <v>#DIV/0!</v>
      </c>
      <c r="K19" s="41">
        <f t="shared" si="12"/>
        <v>0</v>
      </c>
      <c r="L19" s="46">
        <f t="shared" si="13"/>
        <v>0</v>
      </c>
      <c r="N19" s="37"/>
      <c r="O19" s="134"/>
      <c r="P19" s="126">
        <f t="shared" si="7"/>
        <v>0</v>
      </c>
      <c r="Q19" s="134"/>
      <c r="R19" s="135">
        <v>3.54166666666667E-2</v>
      </c>
      <c r="S19" s="37" t="s">
        <v>89</v>
      </c>
      <c r="U19" s="37" t="s">
        <v>89</v>
      </c>
      <c r="V19" s="37" t="s">
        <v>89</v>
      </c>
      <c r="X19" s="37"/>
      <c r="Y19" s="37"/>
      <c r="Z19" s="37"/>
      <c r="AA19" s="33"/>
      <c r="AB19" s="51" t="str">
        <f t="shared" si="4"/>
        <v>-</v>
      </c>
      <c r="AD19" s="136">
        <f t="shared" si="5"/>
        <v>0</v>
      </c>
    </row>
    <row r="20" spans="1:33" s="29" customFormat="1" ht="13" customHeight="1">
      <c r="A20" s="137">
        <f>'2'!A23</f>
        <v>39830</v>
      </c>
      <c r="B20" s="81">
        <f t="shared" si="3"/>
        <v>0</v>
      </c>
      <c r="C20" s="129" t="str">
        <f>'2'!C22</f>
        <v>Middleton</v>
      </c>
      <c r="D20" s="81"/>
      <c r="E20" s="37"/>
      <c r="F20" s="82">
        <f t="shared" si="6"/>
        <v>0</v>
      </c>
      <c r="G20" s="40"/>
      <c r="H20" s="40"/>
      <c r="I20" s="133" t="e">
        <f t="shared" si="11"/>
        <v>#DIV/0!</v>
      </c>
      <c r="K20" s="41">
        <f t="shared" si="12"/>
        <v>0</v>
      </c>
      <c r="L20" s="46">
        <f t="shared" si="13"/>
        <v>0</v>
      </c>
      <c r="N20" s="37"/>
      <c r="O20" s="134"/>
      <c r="P20" s="126">
        <f t="shared" si="7"/>
        <v>0</v>
      </c>
      <c r="Q20" s="134"/>
      <c r="R20" s="135">
        <v>3.54166666666667E-2</v>
      </c>
      <c r="S20" s="37" t="s">
        <v>89</v>
      </c>
      <c r="U20" s="37" t="s">
        <v>89</v>
      </c>
      <c r="V20" s="37" t="s">
        <v>89</v>
      </c>
      <c r="X20" s="37"/>
      <c r="Y20" s="37"/>
      <c r="Z20" s="37"/>
      <c r="AA20" s="33"/>
      <c r="AB20" s="51" t="str">
        <f t="shared" si="4"/>
        <v>-</v>
      </c>
      <c r="AD20" s="136">
        <f t="shared" si="5"/>
        <v>0</v>
      </c>
    </row>
    <row r="21" spans="1:33" s="29" customFormat="1" ht="13" customHeight="1">
      <c r="A21" s="137">
        <f>'2'!A24</f>
        <v>39100</v>
      </c>
      <c r="B21" s="81">
        <f t="shared" si="3"/>
        <v>0</v>
      </c>
      <c r="C21" s="129" t="str">
        <f>'2'!C23</f>
        <v>Fond du Lac</v>
      </c>
      <c r="D21" s="81"/>
      <c r="E21" s="37"/>
      <c r="F21" s="82">
        <f>IF(AND(E21&lt;&gt;"",E21&lt;&gt;"-"),1,0)</f>
        <v>0</v>
      </c>
      <c r="G21" s="40"/>
      <c r="H21" s="40"/>
      <c r="I21" s="133" t="e">
        <f>IF(G21="-","-",IF((H21/P21)=0,"0.00",H21/P21))</f>
        <v>#DIV/0!</v>
      </c>
      <c r="J21" s="33"/>
      <c r="K21" s="41">
        <f>IF(G21="-","-",G21-H21)</f>
        <v>0</v>
      </c>
      <c r="L21" s="46">
        <f>IF(G21="-","-",IF(K21=0,0,K21/G21))</f>
        <v>0</v>
      </c>
      <c r="M21" s="33"/>
      <c r="N21" s="37"/>
      <c r="O21" s="134"/>
      <c r="P21" s="126">
        <f>IF(F21=1,O21/R21,0)</f>
        <v>0</v>
      </c>
      <c r="Q21" s="134"/>
      <c r="R21" s="135">
        <v>3.54166666666667E-2</v>
      </c>
      <c r="S21" s="37" t="s">
        <v>89</v>
      </c>
      <c r="U21" s="51" t="s">
        <v>89</v>
      </c>
      <c r="V21" s="51" t="s">
        <v>89</v>
      </c>
      <c r="X21" s="37"/>
      <c r="Y21" s="37"/>
      <c r="Z21" s="37"/>
      <c r="AB21" s="51" t="str">
        <f>IF(AND(H21=0,N21=1),1,"-")</f>
        <v>-</v>
      </c>
      <c r="AD21" s="136">
        <f>IF((Q21="-"),O21,O21+Q21)</f>
        <v>0</v>
      </c>
    </row>
    <row r="22" spans="1:33" s="29" customFormat="1" ht="13" customHeight="1">
      <c r="A22" s="137" t="e">
        <f>'2'!#REF!</f>
        <v>#REF!</v>
      </c>
      <c r="B22" s="81">
        <f t="shared" si="3"/>
        <v>0</v>
      </c>
      <c r="C22" s="129" t="e">
        <f>'2'!#REF!</f>
        <v>#REF!</v>
      </c>
      <c r="D22" s="81"/>
      <c r="E22" s="37"/>
      <c r="F22" s="82">
        <f t="shared" si="6"/>
        <v>0</v>
      </c>
      <c r="G22" s="40"/>
      <c r="H22" s="40"/>
      <c r="I22" s="133" t="e">
        <f t="shared" si="11"/>
        <v>#DIV/0!</v>
      </c>
      <c r="K22" s="41">
        <f t="shared" si="12"/>
        <v>0</v>
      </c>
      <c r="L22" s="46">
        <f t="shared" si="13"/>
        <v>0</v>
      </c>
      <c r="N22" s="37"/>
      <c r="O22" s="134"/>
      <c r="P22" s="126">
        <f t="shared" si="7"/>
        <v>0</v>
      </c>
      <c r="Q22" s="134"/>
      <c r="R22" s="135">
        <v>3.54166666666667E-2</v>
      </c>
      <c r="S22" s="37" t="s">
        <v>89</v>
      </c>
      <c r="U22" s="37" t="s">
        <v>89</v>
      </c>
      <c r="V22" s="37" t="s">
        <v>89</v>
      </c>
      <c r="X22" s="37"/>
      <c r="Y22" s="37"/>
      <c r="Z22" s="37"/>
      <c r="AA22" s="33"/>
      <c r="AB22" s="51" t="str">
        <f t="shared" si="4"/>
        <v>-</v>
      </c>
      <c r="AD22" s="136">
        <f t="shared" si="5"/>
        <v>0</v>
      </c>
    </row>
    <row r="23" spans="1:33" s="29" customFormat="1" ht="13" customHeight="1">
      <c r="A23" s="137" t="e">
        <f>'2'!#REF!</f>
        <v>#REF!</v>
      </c>
      <c r="B23" s="81">
        <f t="shared" si="3"/>
        <v>0</v>
      </c>
      <c r="C23" s="129" t="e">
        <f>'2'!#REF!</f>
        <v>#REF!</v>
      </c>
      <c r="D23" s="81"/>
      <c r="E23" s="37"/>
      <c r="F23" s="82">
        <f t="shared" si="6"/>
        <v>0</v>
      </c>
      <c r="G23" s="40"/>
      <c r="H23" s="40"/>
      <c r="I23" s="133" t="e">
        <f t="shared" si="11"/>
        <v>#DIV/0!</v>
      </c>
      <c r="K23" s="41">
        <f t="shared" si="12"/>
        <v>0</v>
      </c>
      <c r="L23" s="46">
        <f t="shared" si="13"/>
        <v>0</v>
      </c>
      <c r="N23" s="37"/>
      <c r="O23" s="134"/>
      <c r="P23" s="126">
        <f t="shared" si="7"/>
        <v>0</v>
      </c>
      <c r="Q23" s="134"/>
      <c r="R23" s="135">
        <v>3.54166666666667E-2</v>
      </c>
      <c r="S23" s="37" t="s">
        <v>89</v>
      </c>
      <c r="U23" s="37" t="s">
        <v>89</v>
      </c>
      <c r="V23" s="37" t="s">
        <v>89</v>
      </c>
      <c r="X23" s="37"/>
      <c r="Y23" s="37"/>
      <c r="Z23" s="37"/>
      <c r="AA23" s="33"/>
      <c r="AB23" s="51" t="str">
        <f t="shared" si="4"/>
        <v>-</v>
      </c>
      <c r="AD23" s="136">
        <f t="shared" si="5"/>
        <v>0</v>
      </c>
    </row>
    <row r="24" spans="1:33" s="29" customFormat="1" ht="13" customHeight="1">
      <c r="A24" s="137" t="e">
        <f>'2'!#REF!</f>
        <v>#REF!</v>
      </c>
      <c r="B24" s="81">
        <f t="shared" si="3"/>
        <v>0</v>
      </c>
      <c r="C24" s="129" t="e">
        <f>'2'!#REF!</f>
        <v>#REF!</v>
      </c>
      <c r="D24" s="81"/>
      <c r="E24" s="37"/>
      <c r="F24" s="82">
        <f>IF(AND(E24&lt;&gt;"",E24&lt;&gt;"-"),1,0)</f>
        <v>0</v>
      </c>
      <c r="G24" s="40"/>
      <c r="H24" s="40"/>
      <c r="I24" s="133" t="e">
        <f>IF(G24="-","-",IF((H24/P24)=0,"0.00",H24/P24))</f>
        <v>#DIV/0!</v>
      </c>
      <c r="J24" s="33"/>
      <c r="K24" s="41">
        <f>IF(G24="-","-",G24-H24)</f>
        <v>0</v>
      </c>
      <c r="L24" s="46">
        <f>IF(G24="-","-",IF(K24=0,0,K24/G24))</f>
        <v>0</v>
      </c>
      <c r="M24" s="33"/>
      <c r="N24" s="37"/>
      <c r="O24" s="134"/>
      <c r="P24" s="126">
        <f>IF(F24=1,O24/R24,0)</f>
        <v>0</v>
      </c>
      <c r="Q24" s="134"/>
      <c r="R24" s="135">
        <v>3.54166666666667E-2</v>
      </c>
      <c r="S24" s="37" t="s">
        <v>89</v>
      </c>
      <c r="U24" s="51" t="s">
        <v>89</v>
      </c>
      <c r="V24" s="51" t="s">
        <v>89</v>
      </c>
      <c r="X24" s="37"/>
      <c r="Y24" s="37"/>
      <c r="Z24" s="37"/>
      <c r="AB24" s="51" t="str">
        <f>IF(AND(H24=0,N24=1),1,"-")</f>
        <v>-</v>
      </c>
      <c r="AD24" s="136">
        <f t="shared" si="5"/>
        <v>0</v>
      </c>
    </row>
    <row r="25" spans="1:33" s="29" customFormat="1" ht="13" customHeight="1">
      <c r="A25" s="137">
        <f>'2'!A25</f>
        <v>39834</v>
      </c>
      <c r="B25" s="81">
        <f t="shared" si="3"/>
        <v>0</v>
      </c>
      <c r="C25" s="129" t="str">
        <f>'2'!C25</f>
        <v>Finals</v>
      </c>
      <c r="D25" s="81"/>
      <c r="E25" s="37"/>
      <c r="F25" s="82">
        <f t="shared" si="6"/>
        <v>0</v>
      </c>
      <c r="G25" s="40"/>
      <c r="H25" s="40"/>
      <c r="I25" s="133" t="e">
        <f t="shared" si="11"/>
        <v>#DIV/0!</v>
      </c>
      <c r="K25" s="41">
        <f t="shared" si="12"/>
        <v>0</v>
      </c>
      <c r="L25" s="46">
        <f t="shared" si="13"/>
        <v>0</v>
      </c>
      <c r="N25" s="37"/>
      <c r="O25" s="134"/>
      <c r="P25" s="126">
        <f t="shared" si="7"/>
        <v>0</v>
      </c>
      <c r="Q25" s="134"/>
      <c r="R25" s="135">
        <v>3.54166666666667E-2</v>
      </c>
      <c r="S25" s="37" t="s">
        <v>89</v>
      </c>
      <c r="U25" s="37" t="s">
        <v>89</v>
      </c>
      <c r="V25" s="37" t="s">
        <v>89</v>
      </c>
      <c r="X25" s="37"/>
      <c r="Y25" s="37"/>
      <c r="Z25" s="37"/>
      <c r="AA25" s="33"/>
      <c r="AB25" s="51" t="str">
        <f t="shared" si="4"/>
        <v>-</v>
      </c>
      <c r="AD25" s="136">
        <f t="shared" si="5"/>
        <v>0</v>
      </c>
    </row>
    <row r="26" spans="1:33" s="29" customFormat="1" ht="13" customHeight="1">
      <c r="A26" s="137">
        <f>'2'!A26</f>
        <v>39837</v>
      </c>
      <c r="B26" s="81">
        <f t="shared" si="3"/>
        <v>0</v>
      </c>
      <c r="C26" s="129" t="str">
        <f>'2'!C26</f>
        <v>Tournament</v>
      </c>
      <c r="D26" s="81"/>
      <c r="E26" s="37"/>
      <c r="F26" s="82">
        <f t="shared" si="6"/>
        <v>0</v>
      </c>
      <c r="G26" s="40"/>
      <c r="H26" s="40"/>
      <c r="I26" s="133" t="e">
        <f t="shared" si="11"/>
        <v>#DIV/0!</v>
      </c>
      <c r="K26" s="41">
        <f t="shared" si="12"/>
        <v>0</v>
      </c>
      <c r="L26" s="46">
        <f t="shared" si="13"/>
        <v>0</v>
      </c>
      <c r="N26" s="37"/>
      <c r="O26" s="134"/>
      <c r="P26" s="126">
        <f t="shared" si="7"/>
        <v>0</v>
      </c>
      <c r="Q26" s="134"/>
      <c r="R26" s="135">
        <v>3.54166666666667E-2</v>
      </c>
      <c r="S26" s="37" t="s">
        <v>89</v>
      </c>
      <c r="U26" s="37" t="s">
        <v>89</v>
      </c>
      <c r="V26" s="37" t="s">
        <v>89</v>
      </c>
      <c r="X26" s="37"/>
      <c r="Y26" s="37"/>
      <c r="Z26" s="37"/>
      <c r="AA26" s="33"/>
      <c r="AB26" s="51" t="str">
        <f t="shared" si="4"/>
        <v>-</v>
      </c>
      <c r="AD26" s="136">
        <f t="shared" si="5"/>
        <v>0</v>
      </c>
    </row>
    <row r="27" spans="1:33" s="29" customFormat="1" ht="13" customHeight="1">
      <c r="A27" s="137">
        <f>'2'!A27</f>
        <v>39838</v>
      </c>
      <c r="B27" s="81">
        <f t="shared" si="3"/>
        <v>0</v>
      </c>
      <c r="C27" s="129" t="str">
        <f>'2'!C27</f>
        <v>Tournament</v>
      </c>
      <c r="D27" s="81"/>
      <c r="E27" s="37"/>
      <c r="F27" s="82">
        <f t="shared" si="6"/>
        <v>0</v>
      </c>
      <c r="G27" s="40"/>
      <c r="H27" s="40"/>
      <c r="I27" s="133" t="e">
        <f t="shared" si="11"/>
        <v>#DIV/0!</v>
      </c>
      <c r="K27" s="41">
        <f t="shared" si="12"/>
        <v>0</v>
      </c>
      <c r="L27" s="46">
        <f t="shared" si="13"/>
        <v>0</v>
      </c>
      <c r="N27" s="37"/>
      <c r="O27" s="134"/>
      <c r="P27" s="126">
        <f t="shared" si="7"/>
        <v>0</v>
      </c>
      <c r="Q27" s="134"/>
      <c r="R27" s="135">
        <v>3.54166666666667E-2</v>
      </c>
      <c r="S27" s="165">
        <v>2</v>
      </c>
      <c r="U27" s="37" t="s">
        <v>89</v>
      </c>
      <c r="V27" s="37" t="s">
        <v>89</v>
      </c>
      <c r="X27" s="37"/>
      <c r="Y27" s="37"/>
      <c r="Z27" s="37"/>
      <c r="AA27" s="33"/>
      <c r="AB27" s="51" t="str">
        <f t="shared" si="4"/>
        <v>-</v>
      </c>
      <c r="AD27" s="136">
        <f t="shared" si="5"/>
        <v>0</v>
      </c>
    </row>
    <row r="28" spans="1:33" s="29" customFormat="1" ht="13" customHeight="1">
      <c r="A28" s="137">
        <f>'2'!A28</f>
        <v>39841</v>
      </c>
      <c r="B28" s="81">
        <f t="shared" si="3"/>
        <v>0</v>
      </c>
      <c r="C28" s="129" t="str">
        <f>'2'!C28</f>
        <v>Brookfield Coop</v>
      </c>
      <c r="D28" s="81"/>
      <c r="E28" s="37"/>
      <c r="F28" s="82">
        <f t="shared" si="6"/>
        <v>0</v>
      </c>
      <c r="G28" s="40"/>
      <c r="H28" s="40"/>
      <c r="I28" s="133" t="e">
        <f t="shared" si="11"/>
        <v>#DIV/0!</v>
      </c>
      <c r="K28" s="41">
        <f t="shared" si="12"/>
        <v>0</v>
      </c>
      <c r="L28" s="46">
        <f t="shared" si="13"/>
        <v>0</v>
      </c>
      <c r="N28" s="37"/>
      <c r="O28" s="134"/>
      <c r="P28" s="126">
        <f t="shared" si="7"/>
        <v>0</v>
      </c>
      <c r="Q28" s="134"/>
      <c r="R28" s="135">
        <v>3.54166666666667E-2</v>
      </c>
      <c r="S28" s="37" t="s">
        <v>89</v>
      </c>
      <c r="U28" s="37" t="s">
        <v>89</v>
      </c>
      <c r="V28" s="37" t="s">
        <v>89</v>
      </c>
      <c r="X28" s="37"/>
      <c r="Y28" s="37"/>
      <c r="Z28" s="37"/>
      <c r="AA28" s="33"/>
      <c r="AB28" s="51" t="str">
        <f t="shared" si="4"/>
        <v>-</v>
      </c>
      <c r="AD28" s="136">
        <f>IF((Q28="-"),O28,O28+Q28)</f>
        <v>0</v>
      </c>
    </row>
    <row r="29" spans="1:33" s="29" customFormat="1" ht="13" customHeight="1">
      <c r="A29" s="137">
        <f>'2'!A29</f>
        <v>39843</v>
      </c>
      <c r="B29" s="81">
        <f t="shared" si="3"/>
        <v>0</v>
      </c>
      <c r="C29" s="129" t="str">
        <f>'2'!C29</f>
        <v>Baraboo</v>
      </c>
      <c r="D29" s="81"/>
      <c r="E29" s="37"/>
      <c r="F29" s="82">
        <f t="shared" si="6"/>
        <v>0</v>
      </c>
      <c r="G29" s="41"/>
      <c r="H29" s="41"/>
      <c r="I29" s="133" t="e">
        <f t="shared" si="11"/>
        <v>#DIV/0!</v>
      </c>
      <c r="K29" s="41">
        <f t="shared" si="12"/>
        <v>0</v>
      </c>
      <c r="L29" s="46">
        <f t="shared" si="13"/>
        <v>0</v>
      </c>
      <c r="N29" s="37"/>
      <c r="O29" s="134"/>
      <c r="P29" s="126">
        <f t="shared" si="7"/>
        <v>0</v>
      </c>
      <c r="Q29" s="134"/>
      <c r="R29" s="135">
        <v>3.54166666666667E-2</v>
      </c>
      <c r="S29" s="37" t="s">
        <v>89</v>
      </c>
      <c r="U29" s="37" t="s">
        <v>89</v>
      </c>
      <c r="V29" s="37" t="s">
        <v>89</v>
      </c>
      <c r="X29" s="37"/>
      <c r="Y29" s="37"/>
      <c r="Z29" s="37"/>
      <c r="AA29" s="33"/>
      <c r="AB29" s="51" t="str">
        <f t="shared" si="4"/>
        <v>-</v>
      </c>
      <c r="AD29" s="136">
        <f t="shared" si="5"/>
        <v>0</v>
      </c>
    </row>
    <row r="30" spans="1:33" s="29" customFormat="1" ht="13" customHeight="1">
      <c r="A30" s="137">
        <f>'2'!A31</f>
        <v>39848</v>
      </c>
      <c r="B30" s="81">
        <f t="shared" si="3"/>
        <v>0</v>
      </c>
      <c r="C30" s="129" t="str">
        <f>'2'!C31</f>
        <v>USM</v>
      </c>
      <c r="D30" s="81"/>
      <c r="E30" s="37"/>
      <c r="F30" s="82">
        <f t="shared" si="6"/>
        <v>0</v>
      </c>
      <c r="G30" s="40"/>
      <c r="H30" s="40"/>
      <c r="I30" s="133" t="e">
        <f t="shared" si="11"/>
        <v>#DIV/0!</v>
      </c>
      <c r="K30" s="41">
        <f t="shared" si="12"/>
        <v>0</v>
      </c>
      <c r="L30" s="46">
        <f t="shared" si="13"/>
        <v>0</v>
      </c>
      <c r="N30" s="37"/>
      <c r="O30" s="134"/>
      <c r="P30" s="126">
        <f t="shared" si="7"/>
        <v>0</v>
      </c>
      <c r="Q30" s="134"/>
      <c r="R30" s="135">
        <v>3.54166666666667E-2</v>
      </c>
      <c r="S30" s="37" t="s">
        <v>89</v>
      </c>
      <c r="U30" s="37" t="s">
        <v>89</v>
      </c>
      <c r="V30" s="37" t="s">
        <v>89</v>
      </c>
      <c r="X30" s="37"/>
      <c r="Y30" s="37"/>
      <c r="Z30" s="37"/>
      <c r="AA30" s="33"/>
      <c r="AB30" s="51" t="str">
        <f t="shared" si="4"/>
        <v>-</v>
      </c>
      <c r="AD30" s="136">
        <f t="shared" si="5"/>
        <v>0</v>
      </c>
    </row>
    <row r="31" spans="1:33" s="33" customFormat="1" ht="8" customHeight="1">
      <c r="B31" s="29"/>
      <c r="D31" s="29"/>
      <c r="F31" s="29"/>
      <c r="G31" s="64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B31" s="29"/>
      <c r="AC31" s="29"/>
    </row>
    <row r="32" spans="1:33" s="33" customFormat="1" ht="14">
      <c r="A32" s="76">
        <f>SUM(B7:B30)</f>
        <v>0</v>
      </c>
      <c r="B32" s="29"/>
      <c r="C32" s="66" t="s">
        <v>31</v>
      </c>
      <c r="D32" s="29"/>
      <c r="E32" s="116">
        <f>SUM(F7:F30)</f>
        <v>3</v>
      </c>
      <c r="F32" s="29"/>
      <c r="G32" s="118">
        <f>SUM(G7:G30)</f>
        <v>82</v>
      </c>
      <c r="H32" s="67">
        <f>SUM(H7:H30)</f>
        <v>8</v>
      </c>
      <c r="I32" s="133">
        <f>IF(G32=0,"-",IF((H32/P32)=0,"0.00",H32/P32))</f>
        <v>3.3442622950819705</v>
      </c>
      <c r="K32" s="67">
        <f>SUM(K7:K30)</f>
        <v>74</v>
      </c>
      <c r="L32" s="112">
        <f>IF(K32=0,"-",K32/G32)</f>
        <v>0.90243902439024393</v>
      </c>
      <c r="N32" s="138">
        <f>SUM(N7:N30)</f>
        <v>3</v>
      </c>
      <c r="O32" s="139" t="str">
        <f>IF(G48&lt;10,CONCATENATE(E48,":0",G48),CONCATENATE(E48,":",G48))</f>
        <v>122:00</v>
      </c>
      <c r="P32" s="140">
        <f>SUM(P7:P30)</f>
        <v>2.3921568627450958</v>
      </c>
      <c r="Q32" s="141" t="str">
        <f>IF(L48&lt;10,CONCATENATE(K48,":0",L48),CONCATENATE(K48,":",L48))</f>
        <v>0:00</v>
      </c>
      <c r="R32" s="29"/>
      <c r="S32" s="142">
        <f>SUM(S7:S30)</f>
        <v>2</v>
      </c>
      <c r="T32" s="29"/>
      <c r="U32" s="138">
        <f>SUM(U7:U30)</f>
        <v>0</v>
      </c>
      <c r="V32" s="138">
        <f>SUM(V7:V30)</f>
        <v>0</v>
      </c>
      <c r="W32" s="29"/>
      <c r="X32" s="138">
        <f>SUM(X7:X30)</f>
        <v>2</v>
      </c>
      <c r="Y32" s="138">
        <f>SUM(Y7:Y30)</f>
        <v>1</v>
      </c>
      <c r="Z32" s="138">
        <f>SUM(Z7:Z30)</f>
        <v>0</v>
      </c>
      <c r="AB32" s="138">
        <f>SUM(AB7:AB30)</f>
        <v>1</v>
      </c>
      <c r="AC32" s="29"/>
      <c r="AD32" s="143">
        <f>SUM(AD7:AD30)</f>
        <v>8.4722222222222227E-2</v>
      </c>
      <c r="AF32" s="97">
        <f>(HOUR(AD32)*60)+(MINUTE(AD32))</f>
        <v>122</v>
      </c>
      <c r="AG32" s="33">
        <f>SECOND(AD32)</f>
        <v>0</v>
      </c>
    </row>
    <row r="33" spans="1:33" s="29" customFormat="1" ht="12">
      <c r="U33" s="39"/>
      <c r="V33" s="39"/>
    </row>
    <row r="34" spans="1:33" s="29" customFormat="1" ht="13" customHeight="1">
      <c r="A34" s="146">
        <f>'2'!A35</f>
        <v>39127</v>
      </c>
      <c r="B34" s="81">
        <f t="shared" ref="B34:B40" si="14">IF(AND(Q34&lt;&gt;"",Q34&lt;&gt;"-"),1,0)</f>
        <v>0</v>
      </c>
      <c r="C34" s="100" t="str">
        <f>'2'!C35</f>
        <v>Regionals - Waupun</v>
      </c>
      <c r="D34" s="81"/>
      <c r="E34" s="99" t="s">
        <v>89</v>
      </c>
      <c r="F34" s="82">
        <f t="shared" ref="F34:F40" si="15">IF(AND(E34&lt;&gt;"",E34&lt;&gt;"-"),1,0)</f>
        <v>0</v>
      </c>
      <c r="G34" s="101" t="s">
        <v>89</v>
      </c>
      <c r="H34" s="101" t="s">
        <v>89</v>
      </c>
      <c r="I34" s="147" t="str">
        <f t="shared" ref="I34:I35" si="16">IF(G34="-","-",IF((H34/P34)=0,"0.00",H34/P34))</f>
        <v>-</v>
      </c>
      <c r="K34" s="101" t="str">
        <f t="shared" ref="K34:K35" si="17">IF(G34="-","-",G34-H34)</f>
        <v>-</v>
      </c>
      <c r="L34" s="105" t="str">
        <f t="shared" ref="L34:L35" si="18">IF(G34="-","-",IF(K34=0,0,K34/G34))</f>
        <v>-</v>
      </c>
      <c r="N34" s="99" t="s">
        <v>89</v>
      </c>
      <c r="O34" s="148" t="s">
        <v>89</v>
      </c>
      <c r="P34" s="126">
        <f t="shared" ref="P34" si="19">IF(F34=1,O34/R34,0)</f>
        <v>0</v>
      </c>
      <c r="Q34" s="148" t="s">
        <v>89</v>
      </c>
      <c r="R34" s="135">
        <v>3.54166666666667E-2</v>
      </c>
      <c r="S34" s="99" t="s">
        <v>89</v>
      </c>
      <c r="U34" s="99" t="s">
        <v>89</v>
      </c>
      <c r="V34" s="99" t="s">
        <v>89</v>
      </c>
      <c r="X34" s="99" t="s">
        <v>89</v>
      </c>
      <c r="Y34" s="99" t="s">
        <v>89</v>
      </c>
      <c r="Z34" s="99" t="s">
        <v>89</v>
      </c>
      <c r="AA34" s="33"/>
      <c r="AB34" s="99" t="str">
        <f t="shared" ref="AB34:AB35" si="20">IF(AND(H34=0,N34=1),1,"-")</f>
        <v>-</v>
      </c>
      <c r="AD34" s="136" t="str">
        <f t="shared" ref="AD34:AD40" si="21">IF((Q34="-"),O34,O34+Q34)</f>
        <v>-</v>
      </c>
    </row>
    <row r="35" spans="1:33" s="29" customFormat="1" ht="13" customHeight="1">
      <c r="A35" s="137">
        <f>'2'!A36</f>
        <v>39129</v>
      </c>
      <c r="B35" s="81">
        <f t="shared" ref="B35" si="22">IF(AND(Q35&lt;&gt;"",Q35&lt;&gt;"-"),1,0)</f>
        <v>0</v>
      </c>
      <c r="C35" s="52" t="str">
        <f>'2'!C36</f>
        <v>Regionals - Brookfield</v>
      </c>
      <c r="D35" s="81"/>
      <c r="E35" s="37" t="s">
        <v>89</v>
      </c>
      <c r="F35" s="82">
        <f t="shared" si="15"/>
        <v>0</v>
      </c>
      <c r="G35" s="41" t="s">
        <v>89</v>
      </c>
      <c r="H35" s="41" t="s">
        <v>89</v>
      </c>
      <c r="I35" s="133" t="str">
        <f t="shared" si="16"/>
        <v>-</v>
      </c>
      <c r="K35" s="41" t="str">
        <f t="shared" si="17"/>
        <v>-</v>
      </c>
      <c r="L35" s="46" t="str">
        <f t="shared" si="18"/>
        <v>-</v>
      </c>
      <c r="N35" s="37" t="s">
        <v>89</v>
      </c>
      <c r="O35" s="134" t="s">
        <v>89</v>
      </c>
      <c r="P35" s="126">
        <f>IF(F35=1,O35/R35,0)</f>
        <v>0</v>
      </c>
      <c r="Q35" s="134" t="s">
        <v>89</v>
      </c>
      <c r="R35" s="135">
        <v>3.54166666666667E-2</v>
      </c>
      <c r="S35" s="37" t="s">
        <v>89</v>
      </c>
      <c r="U35" s="37" t="s">
        <v>89</v>
      </c>
      <c r="V35" s="37" t="s">
        <v>89</v>
      </c>
      <c r="X35" s="37" t="s">
        <v>89</v>
      </c>
      <c r="Y35" s="37" t="s">
        <v>89</v>
      </c>
      <c r="Z35" s="37" t="s">
        <v>89</v>
      </c>
      <c r="AA35" s="33"/>
      <c r="AB35" s="51" t="str">
        <f t="shared" si="20"/>
        <v>-</v>
      </c>
      <c r="AD35" s="136" t="str">
        <f t="shared" ref="AD35" si="23">IF((Q35="-"),O35,O35+Q35)</f>
        <v>-</v>
      </c>
    </row>
    <row r="36" spans="1:33" s="29" customFormat="1" ht="13" customHeight="1">
      <c r="A36" s="137">
        <f>'2'!A37</f>
        <v>39134</v>
      </c>
      <c r="B36" s="81">
        <f t="shared" si="14"/>
        <v>0</v>
      </c>
      <c r="C36" s="52" t="str">
        <f>'2'!C37</f>
        <v>Sectionals - FDL Springs</v>
      </c>
      <c r="D36" s="81"/>
      <c r="E36" s="51"/>
      <c r="F36" s="82">
        <f t="shared" si="15"/>
        <v>0</v>
      </c>
      <c r="G36" s="41"/>
      <c r="H36" s="41"/>
      <c r="I36" s="133" t="e">
        <f t="shared" ref="I36:I40" si="24">IF(G36="-","-",IF((H36/P36)=0,"0.00",H36/P36))</f>
        <v>#DIV/0!</v>
      </c>
      <c r="J36" s="39"/>
      <c r="K36" s="41">
        <f>IF(G36="-","-",G36-H36)</f>
        <v>0</v>
      </c>
      <c r="L36" s="46">
        <f t="shared" ref="L36:L40" si="25">IF(G36="-","-",IF(K36=0,0,K36/G36))</f>
        <v>0</v>
      </c>
      <c r="M36" s="39"/>
      <c r="N36" s="51"/>
      <c r="O36" s="134"/>
      <c r="P36" s="126">
        <f t="shared" ref="P36:P40" si="26">IF(F36=1,O36/R36,0)</f>
        <v>0</v>
      </c>
      <c r="Q36" s="134" t="s">
        <v>89</v>
      </c>
      <c r="R36" s="145">
        <v>3.5416666666666666E-2</v>
      </c>
      <c r="S36" s="51" t="s">
        <v>89</v>
      </c>
      <c r="T36" s="39"/>
      <c r="U36" s="51" t="s">
        <v>89</v>
      </c>
      <c r="V36" s="51" t="s">
        <v>89</v>
      </c>
      <c r="W36" s="39"/>
      <c r="X36" s="37" t="s">
        <v>89</v>
      </c>
      <c r="Y36" s="51"/>
      <c r="Z36" s="51" t="s">
        <v>89</v>
      </c>
      <c r="AA36" s="64"/>
      <c r="AB36" s="51" t="str">
        <f t="shared" ref="AB36:AB40" si="27">IF(AND(H36=0,N36=1),1,"-")</f>
        <v>-</v>
      </c>
      <c r="AD36" s="136">
        <f t="shared" si="21"/>
        <v>0</v>
      </c>
    </row>
    <row r="37" spans="1:33" s="29" customFormat="1" ht="13" customHeight="1">
      <c r="A37" s="146">
        <f>'2'!A38</f>
        <v>39138</v>
      </c>
      <c r="B37" s="81">
        <f t="shared" si="14"/>
        <v>0</v>
      </c>
      <c r="C37" s="100" t="str">
        <f>'2'!C38</f>
        <v>Sectional Final</v>
      </c>
      <c r="D37" s="81"/>
      <c r="E37" s="99" t="s">
        <v>89</v>
      </c>
      <c r="F37" s="82">
        <f t="shared" si="15"/>
        <v>0</v>
      </c>
      <c r="G37" s="101" t="s">
        <v>89</v>
      </c>
      <c r="H37" s="101" t="s">
        <v>89</v>
      </c>
      <c r="I37" s="147" t="str">
        <f>IF(G37="-","-",IF((H37/P37)=0,"0.00",H37/P37))</f>
        <v>-</v>
      </c>
      <c r="J37" s="39"/>
      <c r="K37" s="101" t="str">
        <f t="shared" ref="K37:K40" si="28">IF(G37="-","-",G37-H37)</f>
        <v>-</v>
      </c>
      <c r="L37" s="105" t="str">
        <f t="shared" si="25"/>
        <v>-</v>
      </c>
      <c r="M37" s="39"/>
      <c r="N37" s="99" t="s">
        <v>89</v>
      </c>
      <c r="O37" s="148" t="s">
        <v>89</v>
      </c>
      <c r="P37" s="126">
        <f t="shared" si="26"/>
        <v>0</v>
      </c>
      <c r="Q37" s="148" t="s">
        <v>89</v>
      </c>
      <c r="R37" s="145">
        <v>3.5416666666666666E-2</v>
      </c>
      <c r="S37" s="99" t="s">
        <v>89</v>
      </c>
      <c r="T37" s="39"/>
      <c r="U37" s="99" t="s">
        <v>89</v>
      </c>
      <c r="V37" s="99" t="s">
        <v>89</v>
      </c>
      <c r="W37" s="39"/>
      <c r="X37" s="99" t="s">
        <v>89</v>
      </c>
      <c r="Y37" s="99" t="s">
        <v>89</v>
      </c>
      <c r="Z37" s="99" t="s">
        <v>89</v>
      </c>
      <c r="AA37" s="64"/>
      <c r="AB37" s="99" t="str">
        <f t="shared" si="27"/>
        <v>-</v>
      </c>
      <c r="AD37" s="136" t="str">
        <f t="shared" si="21"/>
        <v>-</v>
      </c>
    </row>
    <row r="38" spans="1:33" s="29" customFormat="1" ht="13" customHeight="1">
      <c r="A38" s="146">
        <f>'2'!A39</f>
        <v>39143</v>
      </c>
      <c r="B38" s="81">
        <f t="shared" si="14"/>
        <v>0</v>
      </c>
      <c r="C38" s="100" t="str">
        <f>'2'!C39</f>
        <v>State</v>
      </c>
      <c r="D38" s="81"/>
      <c r="E38" s="99" t="s">
        <v>89</v>
      </c>
      <c r="F38" s="76">
        <f t="shared" si="15"/>
        <v>0</v>
      </c>
      <c r="G38" s="101" t="s">
        <v>89</v>
      </c>
      <c r="H38" s="101" t="s">
        <v>89</v>
      </c>
      <c r="I38" s="147" t="str">
        <f t="shared" si="24"/>
        <v>-</v>
      </c>
      <c r="J38" s="33"/>
      <c r="K38" s="101" t="str">
        <f t="shared" si="28"/>
        <v>-</v>
      </c>
      <c r="L38" s="105" t="str">
        <f t="shared" si="25"/>
        <v>-</v>
      </c>
      <c r="M38" s="33"/>
      <c r="N38" s="99" t="s">
        <v>89</v>
      </c>
      <c r="O38" s="148" t="s">
        <v>89</v>
      </c>
      <c r="P38" s="81">
        <f t="shared" si="26"/>
        <v>0</v>
      </c>
      <c r="Q38" s="148" t="s">
        <v>89</v>
      </c>
      <c r="R38" s="149">
        <v>3.5416666666666666E-2</v>
      </c>
      <c r="S38" s="99" t="s">
        <v>89</v>
      </c>
      <c r="U38" s="99" t="s">
        <v>89</v>
      </c>
      <c r="V38" s="99" t="s">
        <v>89</v>
      </c>
      <c r="X38" s="99" t="s">
        <v>89</v>
      </c>
      <c r="Y38" s="99" t="s">
        <v>89</v>
      </c>
      <c r="Z38" s="99" t="s">
        <v>89</v>
      </c>
      <c r="AB38" s="99" t="str">
        <f t="shared" si="27"/>
        <v>-</v>
      </c>
      <c r="AD38" s="136" t="str">
        <f t="shared" si="21"/>
        <v>-</v>
      </c>
    </row>
    <row r="39" spans="1:33" s="29" customFormat="1" ht="13" customHeight="1">
      <c r="A39" s="146">
        <f>'2'!A40</f>
        <v>39144</v>
      </c>
      <c r="B39" s="81">
        <f t="shared" si="14"/>
        <v>0</v>
      </c>
      <c r="C39" s="100" t="str">
        <f>'2'!C40</f>
        <v>State</v>
      </c>
      <c r="D39" s="81"/>
      <c r="E39" s="99" t="s">
        <v>89</v>
      </c>
      <c r="F39" s="76">
        <f t="shared" si="15"/>
        <v>0</v>
      </c>
      <c r="G39" s="101" t="s">
        <v>89</v>
      </c>
      <c r="H39" s="101" t="s">
        <v>89</v>
      </c>
      <c r="I39" s="147" t="str">
        <f t="shared" si="24"/>
        <v>-</v>
      </c>
      <c r="J39" s="33"/>
      <c r="K39" s="101" t="str">
        <f t="shared" si="28"/>
        <v>-</v>
      </c>
      <c r="L39" s="105" t="str">
        <f t="shared" si="25"/>
        <v>-</v>
      </c>
      <c r="M39" s="33"/>
      <c r="N39" s="99" t="s">
        <v>89</v>
      </c>
      <c r="O39" s="148" t="s">
        <v>89</v>
      </c>
      <c r="P39" s="81">
        <f t="shared" si="26"/>
        <v>0</v>
      </c>
      <c r="Q39" s="148" t="s">
        <v>89</v>
      </c>
      <c r="R39" s="149">
        <v>3.5416666666666666E-2</v>
      </c>
      <c r="S39" s="99" t="s">
        <v>89</v>
      </c>
      <c r="U39" s="99" t="s">
        <v>89</v>
      </c>
      <c r="V39" s="99" t="s">
        <v>89</v>
      </c>
      <c r="X39" s="99" t="s">
        <v>89</v>
      </c>
      <c r="Y39" s="99" t="s">
        <v>89</v>
      </c>
      <c r="Z39" s="99" t="s">
        <v>89</v>
      </c>
      <c r="AB39" s="99" t="str">
        <f t="shared" si="27"/>
        <v>-</v>
      </c>
      <c r="AD39" s="136" t="str">
        <f t="shared" si="21"/>
        <v>-</v>
      </c>
    </row>
    <row r="40" spans="1:33" s="29" customFormat="1" ht="13" customHeight="1">
      <c r="A40" s="146">
        <f>'2'!A41</f>
        <v>39145</v>
      </c>
      <c r="B40" s="81">
        <f t="shared" si="14"/>
        <v>0</v>
      </c>
      <c r="C40" s="100" t="str">
        <f>'2'!C41</f>
        <v>State</v>
      </c>
      <c r="D40" s="81"/>
      <c r="E40" s="99" t="s">
        <v>89</v>
      </c>
      <c r="F40" s="76">
        <f t="shared" si="15"/>
        <v>0</v>
      </c>
      <c r="G40" s="101" t="s">
        <v>89</v>
      </c>
      <c r="H40" s="101" t="s">
        <v>89</v>
      </c>
      <c r="I40" s="147" t="str">
        <f t="shared" si="24"/>
        <v>-</v>
      </c>
      <c r="J40" s="33"/>
      <c r="K40" s="101" t="str">
        <f t="shared" si="28"/>
        <v>-</v>
      </c>
      <c r="L40" s="105" t="str">
        <f t="shared" si="25"/>
        <v>-</v>
      </c>
      <c r="M40" s="33"/>
      <c r="N40" s="99" t="s">
        <v>89</v>
      </c>
      <c r="O40" s="148" t="s">
        <v>89</v>
      </c>
      <c r="P40" s="81">
        <f t="shared" si="26"/>
        <v>0</v>
      </c>
      <c r="Q40" s="148" t="s">
        <v>89</v>
      </c>
      <c r="R40" s="149">
        <v>3.5416666666666666E-2</v>
      </c>
      <c r="S40" s="99" t="s">
        <v>89</v>
      </c>
      <c r="U40" s="99" t="s">
        <v>89</v>
      </c>
      <c r="V40" s="99" t="s">
        <v>89</v>
      </c>
      <c r="X40" s="99" t="s">
        <v>89</v>
      </c>
      <c r="Y40" s="99" t="s">
        <v>89</v>
      </c>
      <c r="Z40" s="99" t="s">
        <v>89</v>
      </c>
      <c r="AB40" s="99" t="str">
        <f t="shared" si="27"/>
        <v>-</v>
      </c>
      <c r="AD40" s="136" t="str">
        <f t="shared" si="21"/>
        <v>-</v>
      </c>
    </row>
    <row r="41" spans="1:33" s="33" customFormat="1" ht="8" customHeight="1">
      <c r="B41" s="29"/>
      <c r="D41" s="29"/>
      <c r="F41" s="81"/>
      <c r="G41" s="64"/>
      <c r="N41" s="29"/>
      <c r="O41" s="29"/>
      <c r="P41" s="29"/>
      <c r="Q41" s="29"/>
      <c r="R41" s="29"/>
      <c r="S41" s="29"/>
      <c r="T41" s="29"/>
      <c r="U41" s="39"/>
      <c r="V41" s="39"/>
      <c r="W41" s="29"/>
      <c r="X41" s="29"/>
      <c r="Y41" s="29"/>
      <c r="Z41" s="29"/>
      <c r="AB41" s="29"/>
      <c r="AC41" s="29"/>
    </row>
    <row r="42" spans="1:33" s="33" customFormat="1" ht="14">
      <c r="A42" s="76">
        <f>SUM(B34:B40)</f>
        <v>0</v>
      </c>
      <c r="B42" s="29"/>
      <c r="C42" s="66" t="s">
        <v>32</v>
      </c>
      <c r="D42" s="29"/>
      <c r="E42" s="116">
        <f>SUM(F34:F40)</f>
        <v>0</v>
      </c>
      <c r="F42" s="81"/>
      <c r="G42" s="118">
        <f>SUM(G34:G40)</f>
        <v>0</v>
      </c>
      <c r="H42" s="67">
        <f>SUM(H34:H40)</f>
        <v>0</v>
      </c>
      <c r="I42" s="133" t="str">
        <f>IF(G42=0,"-",IF((H42/P42)=0,"0.00",H42/P42))</f>
        <v>-</v>
      </c>
      <c r="K42" s="67">
        <f>SUM(K34:K40)</f>
        <v>0</v>
      </c>
      <c r="L42" s="112" t="str">
        <f>IF(K42=0,"-",K42/G42)</f>
        <v>-</v>
      </c>
      <c r="N42" s="138">
        <f>SUM(N34:N40)</f>
        <v>0</v>
      </c>
      <c r="O42" s="139" t="str">
        <f>IF(G50&lt;10,CONCATENATE(E50,":0",G50),CONCATENATE(E50,":",G50))</f>
        <v>0:00</v>
      </c>
      <c r="P42" s="140">
        <f>SUM(P34:P40)</f>
        <v>0</v>
      </c>
      <c r="Q42" s="141" t="str">
        <f>IF(L50&lt;10,CONCATENATE(K50,":0",L50),CONCATENATE(K50,":",L50))</f>
        <v>0:00</v>
      </c>
      <c r="R42" s="29"/>
      <c r="S42" s="142">
        <f>SUM(S34:S40)</f>
        <v>0</v>
      </c>
      <c r="T42" s="29"/>
      <c r="U42" s="138">
        <f>SUM(U34:U40)</f>
        <v>0</v>
      </c>
      <c r="V42" s="138">
        <f>SUM(V34:V40)</f>
        <v>0</v>
      </c>
      <c r="W42" s="29"/>
      <c r="X42" s="138">
        <f>SUM(X34:X40)</f>
        <v>0</v>
      </c>
      <c r="Y42" s="138">
        <f>SUM(Y34:Y40)</f>
        <v>0</v>
      </c>
      <c r="Z42" s="138">
        <f>SUM(Z34:Z40)</f>
        <v>0</v>
      </c>
      <c r="AB42" s="138">
        <f>SUM(AB34:AB40)</f>
        <v>0</v>
      </c>
      <c r="AC42" s="29"/>
      <c r="AD42" s="143">
        <f>SUM(AD34:AD40)</f>
        <v>0</v>
      </c>
      <c r="AF42" s="97">
        <f>(HOUR(AD42)*60)+(MINUTE(AD42))</f>
        <v>0</v>
      </c>
      <c r="AG42" s="33">
        <f>SECOND(AD42)</f>
        <v>0</v>
      </c>
    </row>
    <row r="43" spans="1:33" s="29" customFormat="1" ht="12"/>
    <row r="44" spans="1:33" s="29" customFormat="1" ht="14">
      <c r="C44" s="66" t="s">
        <v>43</v>
      </c>
      <c r="E44" s="116">
        <f>E32+E42</f>
        <v>3</v>
      </c>
      <c r="G44" s="150">
        <f>G32+G42</f>
        <v>82</v>
      </c>
      <c r="H44" s="150">
        <f>H32+H42</f>
        <v>8</v>
      </c>
      <c r="I44" s="151">
        <f>IF(G44=0,"-",IF((H44/P44)=0,"0.00",H44/P44))</f>
        <v>3.3442622950819705</v>
      </c>
      <c r="K44" s="150">
        <f>K32+K42</f>
        <v>74</v>
      </c>
      <c r="L44" s="152">
        <f>IF(K44=0,0,K44/G44)</f>
        <v>0.90243902439024393</v>
      </c>
      <c r="N44" s="153">
        <f>N32+N42</f>
        <v>3</v>
      </c>
      <c r="O44" s="154" t="str">
        <f>IF(G52&lt;10,CONCATENATE(E52,":0",G52),CONCATENATE(E52,":",G52))</f>
        <v>122:00</v>
      </c>
      <c r="P44" s="78">
        <f>P32+P42</f>
        <v>2.3921568627450958</v>
      </c>
      <c r="Q44" s="155" t="str">
        <f>IF(L52&lt;10,CONCATENATE(K52,":0",L52),CONCATENATE(K52,":",L52))</f>
        <v>0:00</v>
      </c>
      <c r="S44" s="153">
        <f>S32+S42</f>
        <v>2</v>
      </c>
      <c r="U44" s="153">
        <f>U32+U42</f>
        <v>0</v>
      </c>
      <c r="V44" s="153">
        <f>V32+V42</f>
        <v>0</v>
      </c>
      <c r="X44" s="153">
        <f>X32+X42</f>
        <v>2</v>
      </c>
      <c r="Y44" s="153">
        <f>Y32+Y42</f>
        <v>1</v>
      </c>
      <c r="Z44" s="153">
        <f>Z32+Z42</f>
        <v>0</v>
      </c>
      <c r="AB44" s="153">
        <f>AB32+AB42</f>
        <v>1</v>
      </c>
    </row>
    <row r="45" spans="1:33" s="29" customFormat="1" ht="12">
      <c r="F45" s="81"/>
    </row>
    <row r="46" spans="1:33" s="29" customFormat="1" ht="12">
      <c r="C46" s="78"/>
      <c r="F46" s="81"/>
      <c r="R46" s="78"/>
    </row>
    <row r="47" spans="1:33" s="29" customFormat="1" ht="12">
      <c r="F47" s="81"/>
      <c r="I47" s="78"/>
    </row>
    <row r="48" spans="1:33" s="29" customFormat="1" ht="14">
      <c r="A48" s="33"/>
      <c r="B48" s="33"/>
      <c r="C48" s="88">
        <f>SUM(O7:O30)</f>
        <v>8.4722222222222227E-2</v>
      </c>
      <c r="D48" s="33"/>
      <c r="E48" s="97">
        <f>(HOUR(C48)*60)+(MINUTE(C48))</f>
        <v>122</v>
      </c>
      <c r="F48" s="76"/>
      <c r="G48" s="33">
        <f>SECOND(C48)</f>
        <v>0</v>
      </c>
      <c r="H48" s="33"/>
      <c r="I48" s="88">
        <f>SUM(Q7:Q30)</f>
        <v>0</v>
      </c>
      <c r="J48" s="33"/>
      <c r="K48" s="97">
        <f>(HOUR(I48)*60)+(MINUTE(I48))</f>
        <v>0</v>
      </c>
      <c r="L48" s="33">
        <f>SECOND(I48)</f>
        <v>0</v>
      </c>
      <c r="X48" s="87"/>
      <c r="Y48" s="87"/>
      <c r="Z48" s="87"/>
      <c r="AB48" s="87"/>
      <c r="AC48" s="87"/>
      <c r="AD48" s="87"/>
    </row>
    <row r="49" spans="1:17" s="29" customFormat="1" ht="14">
      <c r="A49" s="33"/>
      <c r="B49" s="33"/>
      <c r="C49" s="33"/>
      <c r="D49" s="33"/>
      <c r="E49" s="33"/>
      <c r="F49" s="76"/>
      <c r="G49" s="33"/>
      <c r="H49" s="33"/>
      <c r="I49" s="33"/>
      <c r="J49" s="33"/>
      <c r="K49" s="33"/>
      <c r="L49" s="33"/>
      <c r="Q49" s="78"/>
    </row>
    <row r="50" spans="1:17" s="29" customFormat="1" ht="14">
      <c r="A50" s="33"/>
      <c r="B50" s="33"/>
      <c r="C50" s="88">
        <f>SUM(O34:O40)</f>
        <v>0</v>
      </c>
      <c r="D50" s="33"/>
      <c r="E50" s="97">
        <f>(HOUR(C50)*60)+(MINUTE(C50))</f>
        <v>0</v>
      </c>
      <c r="F50" s="76"/>
      <c r="G50" s="33">
        <f>SECOND(C50)</f>
        <v>0</v>
      </c>
      <c r="H50" s="33"/>
      <c r="I50" s="88">
        <f>SUM(Q34:Q40)</f>
        <v>0</v>
      </c>
      <c r="J50" s="33"/>
      <c r="K50" s="97">
        <f>(HOUR(I50)*60)+(MINUTE(I50))</f>
        <v>0</v>
      </c>
      <c r="L50" s="33">
        <f>SECOND(I50)</f>
        <v>0</v>
      </c>
    </row>
    <row r="51" spans="1:17">
      <c r="A51" s="2"/>
      <c r="B51" s="2"/>
      <c r="C51" s="2"/>
      <c r="D51" s="2"/>
      <c r="E51" s="2"/>
      <c r="F51" s="8"/>
      <c r="G51" s="2"/>
      <c r="H51" s="2"/>
      <c r="I51" s="2"/>
      <c r="J51" s="2"/>
      <c r="K51" s="2"/>
      <c r="L51" s="2"/>
    </row>
    <row r="52" spans="1:17">
      <c r="A52" s="2"/>
      <c r="B52" s="2"/>
      <c r="C52" s="21">
        <f>C48+C50</f>
        <v>8.4722222222222227E-2</v>
      </c>
      <c r="D52" s="18"/>
      <c r="E52" s="22">
        <f>(HOUR(C52)*60)+(MINUTE(C52))</f>
        <v>122</v>
      </c>
      <c r="F52" s="19"/>
      <c r="G52" s="18">
        <f>SECOND(C52)</f>
        <v>0</v>
      </c>
      <c r="H52" s="2"/>
      <c r="I52" s="17">
        <f>I48+I50</f>
        <v>0</v>
      </c>
      <c r="J52" s="2"/>
      <c r="K52" s="20">
        <f>(HOUR(I52)*60)+(MINUTE(I52))</f>
        <v>0</v>
      </c>
      <c r="L52" s="2">
        <f>SECOND(I52)</f>
        <v>0</v>
      </c>
    </row>
    <row r="58" spans="1:17">
      <c r="I58" s="7"/>
    </row>
  </sheetData>
  <mergeCells count="4">
    <mergeCell ref="G4:I4"/>
    <mergeCell ref="K4:L4"/>
    <mergeCell ref="K1:AB1"/>
    <mergeCell ref="K2:AB2"/>
  </mergeCells>
  <phoneticPr fontId="15" type="noConversion"/>
  <conditionalFormatting sqref="S36:S40">
    <cfRule type="cellIs" dxfId="11" priority="0" stopIfTrue="1" operator="notEqual">
      <formula>"-"</formula>
    </cfRule>
  </conditionalFormatting>
  <conditionalFormatting sqref="S32 S42">
    <cfRule type="cellIs" dxfId="10" priority="1" stopIfTrue="1" operator="notEqual">
      <formula>0</formula>
    </cfRule>
  </conditionalFormatting>
  <conditionalFormatting sqref="Q32 Q42 Q44">
    <cfRule type="cellIs" dxfId="9" priority="2" stopIfTrue="1" operator="notEqual">
      <formula>0</formula>
    </cfRule>
  </conditionalFormatting>
  <printOptions horizontalCentered="1"/>
  <pageMargins left="0.5" right="0.5" top="0.5" bottom="0.5" header="0.5" footer="0.5"/>
  <ignoredErrors>
    <ignoredError sqref="O42:O44 EGW7937 O32" 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P56"/>
  <sheetViews>
    <sheetView zoomScale="150" workbookViewId="0">
      <selection activeCell="O6" sqref="O6"/>
    </sheetView>
  </sheetViews>
  <sheetFormatPr baseColWidth="10" defaultColWidth="11.5" defaultRowHeight="13"/>
  <cols>
    <col min="1" max="1" width="4.33203125" customWidth="1"/>
    <col min="2" max="2" width="0.6640625" customWidth="1"/>
    <col min="3" max="3" width="14.83203125" customWidth="1"/>
    <col min="4" max="4" width="0.6640625" customWidth="1"/>
    <col min="5" max="5" width="3.83203125" style="3" customWidth="1"/>
    <col min="6" max="6" width="0.6640625" customWidth="1"/>
    <col min="7" max="7" width="3.83203125" style="3" customWidth="1"/>
    <col min="8" max="8" width="0.6640625" customWidth="1"/>
    <col min="9" max="9" width="3.83203125" customWidth="1"/>
    <col min="10" max="10" width="0.83203125" customWidth="1"/>
    <col min="11" max="12" width="4.33203125" customWidth="1"/>
    <col min="13" max="13" width="5.83203125" customWidth="1"/>
    <col min="14" max="14" width="0.83203125" customWidth="1"/>
    <col min="15" max="15" width="4" customWidth="1"/>
    <col min="16" max="16" width="0.6640625" customWidth="1"/>
    <col min="17" max="17" width="0.83203125" customWidth="1"/>
    <col min="18" max="19" width="4.33203125" customWidth="1"/>
    <col min="20" max="20" width="0.83203125" customWidth="1"/>
    <col min="21" max="21" width="4.33203125" customWidth="1"/>
    <col min="22" max="22" width="5.83203125" customWidth="1"/>
    <col min="23" max="23" width="0.83203125" customWidth="1"/>
    <col min="24" max="24" width="4.83203125" customWidth="1"/>
    <col min="25" max="26" width="5.83203125" customWidth="1"/>
    <col min="27" max="27" width="0.83203125" customWidth="1"/>
    <col min="28" max="29" width="4.33203125" customWidth="1"/>
    <col min="30" max="30" width="0.83203125" customWidth="1"/>
    <col min="31" max="32" width="4.33203125" customWidth="1"/>
    <col min="33" max="33" width="0.83203125" customWidth="1"/>
    <col min="34" max="36" width="4.33203125" customWidth="1"/>
  </cols>
  <sheetData>
    <row r="1" spans="1:38" s="1" customFormat="1" ht="53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N1" s="13"/>
      <c r="P1" s="13"/>
      <c r="Q1" s="13"/>
      <c r="R1" s="199" t="s">
        <v>113</v>
      </c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3"/>
      <c r="AL1" s="13"/>
    </row>
    <row r="2" spans="1:38" ht="15" customHeight="1">
      <c r="E2"/>
      <c r="G2"/>
      <c r="J2" s="9"/>
      <c r="AG2" s="15"/>
      <c r="AH2" s="15"/>
      <c r="AI2" s="15"/>
      <c r="AJ2" s="15"/>
    </row>
    <row r="3" spans="1:38" s="29" customFormat="1" ht="13" customHeight="1">
      <c r="E3" s="30"/>
      <c r="G3" s="30"/>
      <c r="R3" s="188" t="s">
        <v>54</v>
      </c>
      <c r="S3" s="252"/>
      <c r="U3" s="188" t="s">
        <v>72</v>
      </c>
      <c r="V3" s="252"/>
      <c r="X3" s="188" t="s">
        <v>86</v>
      </c>
      <c r="Y3" s="253"/>
      <c r="Z3" s="252"/>
      <c r="AB3" s="188" t="s">
        <v>71</v>
      </c>
      <c r="AC3" s="252"/>
      <c r="AE3" s="188" t="s">
        <v>41</v>
      </c>
      <c r="AF3" s="252"/>
      <c r="AH3" s="188" t="s">
        <v>39</v>
      </c>
      <c r="AI3" s="253"/>
      <c r="AJ3" s="252"/>
    </row>
    <row r="4" spans="1:38" s="33" customFormat="1" ht="13" customHeight="1">
      <c r="A4" s="31" t="s">
        <v>2</v>
      </c>
      <c r="B4" s="29"/>
      <c r="C4" s="32" t="s">
        <v>58</v>
      </c>
      <c r="D4" s="29"/>
      <c r="E4" s="31" t="s">
        <v>51</v>
      </c>
      <c r="F4" s="29"/>
      <c r="G4" s="31" t="s">
        <v>85</v>
      </c>
      <c r="H4" s="29"/>
      <c r="I4" s="31" t="s">
        <v>61</v>
      </c>
      <c r="K4" s="31" t="s">
        <v>59</v>
      </c>
      <c r="L4" s="31" t="s">
        <v>38</v>
      </c>
      <c r="M4" s="31" t="s">
        <v>52</v>
      </c>
      <c r="N4" s="29"/>
      <c r="O4" s="210" t="s">
        <v>64</v>
      </c>
      <c r="P4" s="211"/>
      <c r="Q4" s="29"/>
      <c r="R4" s="31" t="s">
        <v>48</v>
      </c>
      <c r="S4" s="31" t="s">
        <v>50</v>
      </c>
      <c r="T4" s="29"/>
      <c r="U4" s="31" t="s">
        <v>66</v>
      </c>
      <c r="V4" s="31" t="s">
        <v>73</v>
      </c>
      <c r="W4" s="29"/>
      <c r="X4" s="31" t="s">
        <v>87</v>
      </c>
      <c r="Y4" s="31" t="s">
        <v>88</v>
      </c>
      <c r="Z4" s="31" t="s">
        <v>73</v>
      </c>
      <c r="AA4" s="29"/>
      <c r="AB4" s="31" t="s">
        <v>67</v>
      </c>
      <c r="AC4" s="31" t="s">
        <v>68</v>
      </c>
      <c r="AE4" s="31" t="s">
        <v>69</v>
      </c>
      <c r="AF4" s="31" t="s">
        <v>70</v>
      </c>
      <c r="AH4" s="31" t="s">
        <v>44</v>
      </c>
      <c r="AI4" s="31" t="s">
        <v>45</v>
      </c>
      <c r="AJ4" s="31" t="s">
        <v>42</v>
      </c>
    </row>
    <row r="5" spans="1:38" s="33" customFormat="1" ht="6" customHeight="1">
      <c r="B5" s="29"/>
      <c r="D5" s="29"/>
      <c r="E5" s="35"/>
      <c r="F5" s="29"/>
      <c r="G5" s="35"/>
      <c r="H5" s="29"/>
      <c r="I5" s="35"/>
      <c r="K5" s="35"/>
      <c r="L5" s="35"/>
      <c r="M5" s="35"/>
      <c r="N5" s="29"/>
      <c r="O5" s="35"/>
      <c r="P5" s="29"/>
      <c r="Q5" s="29"/>
      <c r="R5" s="98"/>
      <c r="S5" s="98"/>
      <c r="T5" s="29"/>
      <c r="W5" s="29"/>
      <c r="X5" s="35"/>
      <c r="Y5" s="35"/>
      <c r="Z5" s="35"/>
      <c r="AA5" s="29"/>
    </row>
    <row r="6" spans="1:38" s="33" customFormat="1" ht="13" customHeight="1">
      <c r="A6" s="167">
        <v>2</v>
      </c>
      <c r="B6" s="29"/>
      <c r="C6" s="38" t="s">
        <v>96</v>
      </c>
      <c r="D6" s="29"/>
      <c r="E6" s="167">
        <v>9</v>
      </c>
      <c r="F6" s="29"/>
      <c r="G6" s="173" t="s">
        <v>30</v>
      </c>
      <c r="H6" s="29"/>
      <c r="I6" s="40">
        <f>'2'!E45</f>
        <v>4</v>
      </c>
      <c r="K6" s="40">
        <f>'2'!G45</f>
        <v>1</v>
      </c>
      <c r="L6" s="40">
        <f>'2'!H45</f>
        <v>1</v>
      </c>
      <c r="M6" s="42">
        <f>IF(AND(K6="-",L6="-"),"-",SUM(K6:L6))</f>
        <v>2</v>
      </c>
      <c r="N6" s="29"/>
      <c r="O6" s="43">
        <f>'2'!K45</f>
        <v>2</v>
      </c>
      <c r="P6" s="44"/>
      <c r="Q6" s="29"/>
      <c r="R6" s="40">
        <f>'2'!M45</f>
        <v>0</v>
      </c>
      <c r="S6" s="40">
        <f>'2'!N45</f>
        <v>0</v>
      </c>
      <c r="T6" s="29"/>
      <c r="U6" s="40">
        <f>IF('2'!P45=0,"-",'2'!P45)</f>
        <v>4</v>
      </c>
      <c r="V6" s="45">
        <f>IF('2'!Q45=0,"-",'2'!Q45)</f>
        <v>0.25</v>
      </c>
      <c r="W6" s="29"/>
      <c r="X6" s="40">
        <f>IF('2'!S45=0,"-",'2'!S45)</f>
        <v>30</v>
      </c>
      <c r="Y6" s="40">
        <f>IF('2'!T45=0,"-",'2'!T45)</f>
        <v>46</v>
      </c>
      <c r="Z6" s="45">
        <f>IF((AND(X6="-",Y6="-")),"-",IF((AND(X6="-",Y6&gt;0)),"0.000",X6/Y6))</f>
        <v>0.65217391304347827</v>
      </c>
      <c r="AA6" s="29"/>
      <c r="AB6" s="40" t="str">
        <f>IF('2'!W45=0,"-",'2'!W45)</f>
        <v>-</v>
      </c>
      <c r="AC6" s="40" t="str">
        <f>IF('2'!X45=0,"-",'2'!X45)</f>
        <v>-</v>
      </c>
      <c r="AE6" s="40">
        <f>IF('2'!Z45=0,"-",'2'!Z45)</f>
        <v>1</v>
      </c>
      <c r="AF6" s="40" t="str">
        <f>IF('2'!AA45=0,"-",'2'!AA45)</f>
        <v>-</v>
      </c>
      <c r="AH6" s="47" t="str">
        <f>IF('2'!AC45=0,"-",'2'!AC45)</f>
        <v>-</v>
      </c>
      <c r="AI6" s="47" t="str">
        <f>IF('2'!AD45=0,"-",'2'!AD45)</f>
        <v>-</v>
      </c>
      <c r="AJ6" s="47" t="str">
        <f>IF('2'!AE45=0,"-",'2'!AE45)</f>
        <v>-</v>
      </c>
    </row>
    <row r="7" spans="1:38" s="33" customFormat="1" ht="13" customHeight="1">
      <c r="A7" s="167">
        <v>4</v>
      </c>
      <c r="B7" s="29"/>
      <c r="C7" s="38" t="s">
        <v>97</v>
      </c>
      <c r="D7" s="29"/>
      <c r="E7" s="167">
        <v>9</v>
      </c>
      <c r="F7" s="29"/>
      <c r="G7" s="173" t="s">
        <v>30</v>
      </c>
      <c r="H7" s="29"/>
      <c r="I7" s="40">
        <f>'4'!E44</f>
        <v>3</v>
      </c>
      <c r="K7" s="40">
        <f>'4'!G44</f>
        <v>0</v>
      </c>
      <c r="L7" s="40">
        <f>'4'!H44</f>
        <v>0</v>
      </c>
      <c r="M7" s="42">
        <f>IF(AND(K7="-",L7="-"),"-",SUM(K7:L7))</f>
        <v>0</v>
      </c>
      <c r="N7" s="29"/>
      <c r="O7" s="43">
        <f>'4'!K44</f>
        <v>-2</v>
      </c>
      <c r="P7" s="48"/>
      <c r="Q7" s="29"/>
      <c r="R7" s="40">
        <f>'4'!M44</f>
        <v>0</v>
      </c>
      <c r="S7" s="40">
        <f>'4'!N44</f>
        <v>0</v>
      </c>
      <c r="T7" s="29"/>
      <c r="U7" s="40" t="str">
        <f>IF('4'!P44=0,"-",'4'!P44)</f>
        <v>-</v>
      </c>
      <c r="V7" s="45" t="str">
        <f>IF('4'!Q44=0,"-",'4'!Q44)</f>
        <v>-</v>
      </c>
      <c r="W7" s="29"/>
      <c r="X7" s="40" t="str">
        <f>IF('4'!S44=0,"-",'4'!S44)</f>
        <v>-</v>
      </c>
      <c r="Y7" s="40" t="str">
        <f>IF('4'!T44=0,"-",'4'!T44)</f>
        <v>-</v>
      </c>
      <c r="Z7" s="45" t="str">
        <f t="shared" ref="Z7:Z30" si="0">IF((AND(X7="-",Y7="-")),"-",IF((AND(X7="-",Y7&gt;0)),"0.000",X7/Y7))</f>
        <v>-</v>
      </c>
      <c r="AA7" s="29"/>
      <c r="AB7" s="40" t="str">
        <f>IF('4'!W44=0,"-",'4'!W44)</f>
        <v>-</v>
      </c>
      <c r="AC7" s="40" t="str">
        <f>IF('4'!X44=0,"-",'4'!X44)</f>
        <v>-</v>
      </c>
      <c r="AE7" s="40" t="str">
        <f>IF('4'!Z44=0,"-",'4'!Z44)</f>
        <v>-</v>
      </c>
      <c r="AF7" s="40" t="str">
        <f>IF('4'!AA44=0,"-",'4'!AA44)</f>
        <v>-</v>
      </c>
      <c r="AH7" s="47" t="str">
        <f>IF('4'!AC44=0,"-",'4'!AC44)</f>
        <v>-</v>
      </c>
      <c r="AI7" s="47" t="str">
        <f>IF('4'!AD44=0,"-",'4'!AD44)</f>
        <v>-</v>
      </c>
      <c r="AJ7" s="47" t="str">
        <f>IF('4'!AE44=0,"-",'4'!AE44)</f>
        <v>-</v>
      </c>
    </row>
    <row r="8" spans="1:38" s="33" customFormat="1" ht="13" customHeight="1">
      <c r="A8" s="167">
        <v>5</v>
      </c>
      <c r="B8" s="29"/>
      <c r="C8" s="38" t="s">
        <v>98</v>
      </c>
      <c r="D8" s="29"/>
      <c r="E8" s="167">
        <v>11</v>
      </c>
      <c r="F8" s="29"/>
      <c r="G8" s="167" t="s">
        <v>30</v>
      </c>
      <c r="H8" s="29"/>
      <c r="I8" s="41">
        <f>'5'!E44</f>
        <v>3</v>
      </c>
      <c r="K8" s="41">
        <f>'5'!G44</f>
        <v>0</v>
      </c>
      <c r="L8" s="41">
        <f>'5'!H44</f>
        <v>0</v>
      </c>
      <c r="M8" s="42">
        <f t="shared" ref="M8:M19" si="1">IF(AND(K8="-",L8="-"),"-",SUM(K8:L8))</f>
        <v>0</v>
      </c>
      <c r="N8" s="29"/>
      <c r="O8" s="43" t="str">
        <f>'5'!K44</f>
        <v>-</v>
      </c>
      <c r="P8" s="48"/>
      <c r="Q8" s="29"/>
      <c r="R8" s="41">
        <f>'5'!M44</f>
        <v>0</v>
      </c>
      <c r="S8" s="40">
        <f>'5'!N44</f>
        <v>0</v>
      </c>
      <c r="T8" s="29"/>
      <c r="U8" s="40">
        <f>IF('5'!P44=0,"-",'5'!P44)</f>
        <v>1</v>
      </c>
      <c r="V8" s="45" t="str">
        <f>IF('5'!Q44=0,"-",'5'!Q44)</f>
        <v>0.000</v>
      </c>
      <c r="W8" s="29"/>
      <c r="X8" s="40" t="str">
        <f>IF('5'!S44=0,"-",'5'!S44)</f>
        <v>-</v>
      </c>
      <c r="Y8" s="40" t="str">
        <f>IF('5'!T44=0,"-",'5'!T44)</f>
        <v>-</v>
      </c>
      <c r="Z8" s="45" t="str">
        <f t="shared" si="0"/>
        <v>-</v>
      </c>
      <c r="AA8" s="29"/>
      <c r="AB8" s="40" t="str">
        <f>IF('5'!W44=0,"-",'5'!W44)</f>
        <v>-</v>
      </c>
      <c r="AC8" s="40" t="str">
        <f>IF('5'!X44=0,"-",'5'!X44)</f>
        <v>-</v>
      </c>
      <c r="AE8" s="40" t="str">
        <f>IF('5'!Z44=0,"-",'5'!Z44)</f>
        <v>-</v>
      </c>
      <c r="AF8" s="40" t="str">
        <f>IF('5'!AA44=0,"-",'5'!AA44)</f>
        <v>-</v>
      </c>
      <c r="AH8" s="47" t="str">
        <f>IF('5'!AC44=0,"-",'5'!AC44)</f>
        <v>-</v>
      </c>
      <c r="AI8" s="47" t="str">
        <f>IF('5'!AD44=0,"-",'5'!AD44)</f>
        <v>-</v>
      </c>
      <c r="AJ8" s="47" t="str">
        <f>IF('5'!AE44=0,"-",'5'!AE44)</f>
        <v>-</v>
      </c>
    </row>
    <row r="9" spans="1:38" s="33" customFormat="1" ht="13" customHeight="1">
      <c r="A9" s="167">
        <v>6</v>
      </c>
      <c r="B9" s="29"/>
      <c r="C9" s="38" t="s">
        <v>99</v>
      </c>
      <c r="D9" s="29"/>
      <c r="E9" s="167">
        <v>12</v>
      </c>
      <c r="F9" s="29"/>
      <c r="G9" s="167" t="s">
        <v>30</v>
      </c>
      <c r="H9" s="39"/>
      <c r="I9" s="41">
        <f>'6'!E44</f>
        <v>4</v>
      </c>
      <c r="J9" s="64"/>
      <c r="K9" s="41">
        <f>'6'!G44</f>
        <v>4</v>
      </c>
      <c r="L9" s="41">
        <f>'6'!H44</f>
        <v>3</v>
      </c>
      <c r="M9" s="42">
        <f t="shared" si="1"/>
        <v>7</v>
      </c>
      <c r="N9" s="39"/>
      <c r="O9" s="43">
        <f>'6'!K44</f>
        <v>7</v>
      </c>
      <c r="P9" s="54"/>
      <c r="Q9" s="39"/>
      <c r="R9" s="41">
        <f>'6'!M44</f>
        <v>1</v>
      </c>
      <c r="S9" s="40">
        <f>'6'!N44</f>
        <v>2</v>
      </c>
      <c r="T9" s="39"/>
      <c r="U9" s="41">
        <f>IF('6'!P44=0,"-",'6'!P44)</f>
        <v>12</v>
      </c>
      <c r="V9" s="45">
        <f>IF('6'!Q44=0,"-",'6'!Q44)</f>
        <v>0.33333333333333331</v>
      </c>
      <c r="W9" s="39"/>
      <c r="X9" s="41" t="str">
        <f>IF('6'!S44=0,"-",'6'!S44)</f>
        <v>-</v>
      </c>
      <c r="Y9" s="41" t="str">
        <f>IF('6'!T44=0,"-",'6'!T44)</f>
        <v>-</v>
      </c>
      <c r="Z9" s="46" t="str">
        <f t="shared" si="0"/>
        <v>-</v>
      </c>
      <c r="AA9" s="39"/>
      <c r="AB9" s="41" t="str">
        <f>IF('6'!W44=0,"-",'6'!W44)</f>
        <v>-</v>
      </c>
      <c r="AC9" s="41" t="str">
        <f>IF('6'!X44=0,"-",'6'!X44)</f>
        <v>-</v>
      </c>
      <c r="AD9" s="64"/>
      <c r="AE9" s="41" t="str">
        <f>IF('6'!Z44=0,"-",'6'!Z44)</f>
        <v>-</v>
      </c>
      <c r="AF9" s="41">
        <f>IF('6'!AA44=0,"-",'6'!AA44)</f>
        <v>1</v>
      </c>
      <c r="AG9" s="64"/>
      <c r="AH9" s="47" t="str">
        <f>IF('6'!AC44=0,"-",'6'!AC44)</f>
        <v>-</v>
      </c>
      <c r="AI9" s="47" t="str">
        <f>IF('6'!AD44=0,"-",'6'!AD44)</f>
        <v>-</v>
      </c>
      <c r="AJ9" s="47">
        <f>IF('6'!AE44=0,"-",'6'!AE44)</f>
        <v>1</v>
      </c>
    </row>
    <row r="10" spans="1:38" s="33" customFormat="1" ht="13" customHeight="1">
      <c r="A10" s="167">
        <v>7</v>
      </c>
      <c r="B10" s="29"/>
      <c r="C10" s="38" t="s">
        <v>100</v>
      </c>
      <c r="D10" s="29"/>
      <c r="E10" s="167">
        <v>12</v>
      </c>
      <c r="F10" s="29"/>
      <c r="G10" s="167" t="s">
        <v>5</v>
      </c>
      <c r="H10" s="29"/>
      <c r="I10" s="41">
        <f>'7'!E44</f>
        <v>4</v>
      </c>
      <c r="K10" s="41">
        <f>'7'!G44</f>
        <v>1</v>
      </c>
      <c r="L10" s="41">
        <f>'7'!H44</f>
        <v>2</v>
      </c>
      <c r="M10" s="42">
        <f t="shared" si="1"/>
        <v>3</v>
      </c>
      <c r="N10" s="29"/>
      <c r="O10" s="43">
        <f>'7'!K44</f>
        <v>3</v>
      </c>
      <c r="P10" s="48"/>
      <c r="Q10" s="29"/>
      <c r="R10" s="41">
        <f>'7'!M44</f>
        <v>1</v>
      </c>
      <c r="S10" s="40">
        <f>'7'!N44</f>
        <v>2</v>
      </c>
      <c r="T10" s="29"/>
      <c r="U10" s="40">
        <f>IF('7'!P44=0,"-",'7'!P44)</f>
        <v>8</v>
      </c>
      <c r="V10" s="45">
        <f>IF('7'!Q44=0,"-",'7'!Q44)</f>
        <v>0.125</v>
      </c>
      <c r="W10" s="29"/>
      <c r="X10" s="40" t="str">
        <f>IF('7'!S44=0,"-",'7'!S44)</f>
        <v>-</v>
      </c>
      <c r="Y10" s="40" t="str">
        <f>IF('7'!T44=0,"-",'7'!T44)</f>
        <v>-</v>
      </c>
      <c r="Z10" s="45" t="str">
        <f t="shared" si="0"/>
        <v>-</v>
      </c>
      <c r="AA10" s="29"/>
      <c r="AB10" s="40" t="str">
        <f>IF('7'!W44=0,"-",'7'!W44)</f>
        <v>-</v>
      </c>
      <c r="AC10" s="40">
        <f>IF('7'!X44=0,"-",'7'!X44)</f>
        <v>1</v>
      </c>
      <c r="AE10" s="40" t="str">
        <f>IF('7'!Z44=0,"-",'7'!Z44)</f>
        <v>-</v>
      </c>
      <c r="AF10" s="40" t="str">
        <f>IF('7'!AA44=0,"-",'7'!AA44)</f>
        <v>-</v>
      </c>
      <c r="AH10" s="47" t="str">
        <f>IF('7'!AC44=0,"-",'7'!AC44)</f>
        <v>-</v>
      </c>
      <c r="AI10" s="47" t="str">
        <f>IF('7'!AD44=0,"-",'7'!AD44)</f>
        <v>-</v>
      </c>
      <c r="AJ10" s="47" t="str">
        <f>IF('7'!AE44=0,"-",'7'!AE44)</f>
        <v>-</v>
      </c>
    </row>
    <row r="11" spans="1:38" s="29" customFormat="1" ht="13" customHeight="1">
      <c r="A11" s="167">
        <v>8</v>
      </c>
      <c r="C11" s="38" t="s">
        <v>101</v>
      </c>
      <c r="E11" s="167">
        <v>11</v>
      </c>
      <c r="G11" s="167" t="s">
        <v>30</v>
      </c>
      <c r="I11" s="41">
        <f>'8'!E44</f>
        <v>4</v>
      </c>
      <c r="J11" s="33"/>
      <c r="K11" s="41">
        <f>'8'!G44</f>
        <v>0</v>
      </c>
      <c r="L11" s="41">
        <f>'8'!H44</f>
        <v>1</v>
      </c>
      <c r="M11" s="42">
        <f t="shared" si="1"/>
        <v>1</v>
      </c>
      <c r="O11" s="43">
        <f>'8'!K44</f>
        <v>2</v>
      </c>
      <c r="P11" s="48"/>
      <c r="R11" s="41">
        <f>'8'!M44</f>
        <v>0</v>
      </c>
      <c r="S11" s="40">
        <f>'8'!N44</f>
        <v>0</v>
      </c>
      <c r="U11" s="40">
        <f>IF('8'!P44=0,"-",'8'!P44)</f>
        <v>1</v>
      </c>
      <c r="V11" s="45" t="str">
        <f>IF('8'!Q44=0,"-",'8'!Q44)</f>
        <v>0.000</v>
      </c>
      <c r="X11" s="40" t="str">
        <f>IF('8'!S44=0,"-",'8'!S44)</f>
        <v>-</v>
      </c>
      <c r="Y11" s="40" t="str">
        <f>IF('8'!T44=0,"-",'8'!T44)</f>
        <v>-</v>
      </c>
      <c r="Z11" s="45" t="str">
        <f t="shared" si="0"/>
        <v>-</v>
      </c>
      <c r="AB11" s="40" t="str">
        <f>IF('8'!W44=0,"-",'8'!W44)</f>
        <v>-</v>
      </c>
      <c r="AC11" s="40" t="str">
        <f>IF('8'!X44=0,"-",'8'!X44)</f>
        <v>-</v>
      </c>
      <c r="AE11" s="40" t="str">
        <f>IF('8'!Z44=0,"-",'8'!Z44)</f>
        <v>-</v>
      </c>
      <c r="AF11" s="40" t="str">
        <f>IF('8'!AA44=0,"-",'8'!AA44)</f>
        <v>-</v>
      </c>
      <c r="AH11" s="47" t="str">
        <f>IF('8'!AC44=0,"-",'8'!AC44)</f>
        <v>-</v>
      </c>
      <c r="AI11" s="47" t="str">
        <f>IF('8'!AD44=0,"-",'8'!AD44)</f>
        <v>-</v>
      </c>
      <c r="AJ11" s="47" t="str">
        <f>IF('8'!AE44=0,"-",'8'!AE44)</f>
        <v>-</v>
      </c>
    </row>
    <row r="12" spans="1:38" s="29" customFormat="1" ht="13" customHeight="1">
      <c r="A12" s="167">
        <v>12</v>
      </c>
      <c r="C12" s="38" t="s">
        <v>102</v>
      </c>
      <c r="E12" s="167">
        <v>9</v>
      </c>
      <c r="G12" s="173" t="s">
        <v>60</v>
      </c>
      <c r="I12" s="41">
        <f>'12'!E44</f>
        <v>4</v>
      </c>
      <c r="J12" s="33"/>
      <c r="K12" s="41">
        <f>'12'!G44</f>
        <v>0</v>
      </c>
      <c r="L12" s="41">
        <f>'12'!H44</f>
        <v>3</v>
      </c>
      <c r="M12" s="42">
        <f t="shared" si="1"/>
        <v>3</v>
      </c>
      <c r="O12" s="43">
        <f>'12'!K44</f>
        <v>5</v>
      </c>
      <c r="P12" s="48"/>
      <c r="R12" s="41">
        <f>'12'!M44</f>
        <v>1</v>
      </c>
      <c r="S12" s="40">
        <f>'12'!N44</f>
        <v>2</v>
      </c>
      <c r="U12" s="40">
        <f>IF('12'!P44=0,"-",'12'!P44)</f>
        <v>3</v>
      </c>
      <c r="V12" s="45" t="str">
        <f>IF('12'!Q44=0,"-",'12'!Q44)</f>
        <v>0.000</v>
      </c>
      <c r="X12" s="40" t="str">
        <f>IF('12'!S44=0,"-",'12'!S44)</f>
        <v>-</v>
      </c>
      <c r="Y12" s="40" t="str">
        <f>IF('12'!T44=0,"-",'12'!T44)</f>
        <v>-</v>
      </c>
      <c r="Z12" s="45" t="str">
        <f t="shared" si="0"/>
        <v>-</v>
      </c>
      <c r="AB12" s="40" t="str">
        <f>IF('12'!W44=0,"-",'12'!W44)</f>
        <v>-</v>
      </c>
      <c r="AC12" s="40" t="str">
        <f>IF('12'!X44=0,"-",'12'!X44)</f>
        <v>-</v>
      </c>
      <c r="AE12" s="40" t="str">
        <f>IF('12'!Z44=0,"-",'12'!Z44)</f>
        <v>-</v>
      </c>
      <c r="AF12" s="40" t="str">
        <f>IF('12'!AA44=0,"-",'12'!AA44)</f>
        <v>-</v>
      </c>
      <c r="AH12" s="47" t="str">
        <f>IF('12'!AC44=0,"-",'12'!AC44)</f>
        <v>-</v>
      </c>
      <c r="AI12" s="47" t="str">
        <f>IF('12'!AD44=0,"-",'12'!AD44)</f>
        <v>-</v>
      </c>
      <c r="AJ12" s="47" t="str">
        <f>IF('12'!AE44=0,"-",'12'!AE44)</f>
        <v>-</v>
      </c>
    </row>
    <row r="13" spans="1:38" s="29" customFormat="1" ht="13" customHeight="1">
      <c r="A13" s="167">
        <v>14</v>
      </c>
      <c r="C13" s="38" t="s">
        <v>103</v>
      </c>
      <c r="E13" s="167">
        <v>12</v>
      </c>
      <c r="G13" s="173" t="s">
        <v>60</v>
      </c>
      <c r="I13" s="41">
        <f>'14'!E44</f>
        <v>4</v>
      </c>
      <c r="J13" s="33"/>
      <c r="K13" s="41">
        <f>'14'!G44</f>
        <v>0</v>
      </c>
      <c r="L13" s="41">
        <f>'14'!H44</f>
        <v>3</v>
      </c>
      <c r="M13" s="42">
        <f>IF(AND(K13="-",L13="-"),"-",SUM(K13:L13))</f>
        <v>3</v>
      </c>
      <c r="O13" s="43">
        <f>'14'!K44</f>
        <v>6</v>
      </c>
      <c r="P13" s="48"/>
      <c r="R13" s="41">
        <f>'14'!M44</f>
        <v>2</v>
      </c>
      <c r="S13" s="40">
        <f>'14'!N44</f>
        <v>4</v>
      </c>
      <c r="U13" s="40">
        <f>IF('14'!P44=0,"-",'14'!P44)</f>
        <v>7</v>
      </c>
      <c r="V13" s="45" t="str">
        <f>IF('14'!Q44=0,"-",'14'!Q44)</f>
        <v>0.000</v>
      </c>
      <c r="X13" s="40" t="str">
        <f>IF('14'!S44=0,"-",'14'!S44)</f>
        <v>-</v>
      </c>
      <c r="Y13" s="40" t="str">
        <f>IF('14'!T44=0,"-",'14'!T44)</f>
        <v>-</v>
      </c>
      <c r="Z13" s="45" t="str">
        <f t="shared" si="0"/>
        <v>-</v>
      </c>
      <c r="AB13" s="40" t="str">
        <f>IF('14'!W44=0,"-",'14'!W44)</f>
        <v>-</v>
      </c>
      <c r="AC13" s="40" t="str">
        <f>IF('14'!X44=0,"-",'14'!X44)</f>
        <v>-</v>
      </c>
      <c r="AE13" s="40" t="str">
        <f>IF('14'!Z44=0,"-",'14'!Z44)</f>
        <v>-</v>
      </c>
      <c r="AF13" s="40" t="str">
        <f>IF('14'!AA44=0,"-",'14'!AA44)</f>
        <v>-</v>
      </c>
      <c r="AH13" s="47" t="str">
        <f>IF('14'!AC44=0,"-",'14'!AC44)</f>
        <v>-</v>
      </c>
      <c r="AI13" s="47" t="str">
        <f>IF('14'!AD44=0,"-",'14'!AD44)</f>
        <v>-</v>
      </c>
      <c r="AJ13" s="47" t="str">
        <f>IF('14'!AE44=0,"-",'14'!AE44)</f>
        <v>-</v>
      </c>
    </row>
    <row r="14" spans="1:38" s="29" customFormat="1" ht="13" customHeight="1">
      <c r="A14" s="167">
        <v>15</v>
      </c>
      <c r="C14" s="38" t="s">
        <v>104</v>
      </c>
      <c r="E14" s="167">
        <v>10</v>
      </c>
      <c r="G14" s="167" t="s">
        <v>30</v>
      </c>
      <c r="I14" s="41">
        <f>'15'!E44</f>
        <v>4</v>
      </c>
      <c r="J14" s="33"/>
      <c r="K14" s="41">
        <f>'15'!G44</f>
        <v>1</v>
      </c>
      <c r="L14" s="41">
        <f>'15'!H44</f>
        <v>1</v>
      </c>
      <c r="M14" s="42">
        <f>IF(AND(K14="-",L14="-"),"-",SUM(K14:L14))</f>
        <v>2</v>
      </c>
      <c r="O14" s="43">
        <f>'15'!K44</f>
        <v>6</v>
      </c>
      <c r="P14" s="48"/>
      <c r="R14" s="41">
        <f>'15'!M44</f>
        <v>0</v>
      </c>
      <c r="S14" s="40">
        <f>'15'!N44</f>
        <v>0</v>
      </c>
      <c r="U14" s="40">
        <f>IF('15'!P44=0,"-",'15'!P44)</f>
        <v>2</v>
      </c>
      <c r="V14" s="45">
        <f>IF('15'!Q44=0,"-",'15'!Q44)</f>
        <v>0.5</v>
      </c>
      <c r="X14" s="40" t="str">
        <f>IF('15'!S44=0,"-",'15'!S44)</f>
        <v>-</v>
      </c>
      <c r="Y14" s="40" t="str">
        <f>IF('15'!T44=0,"-",'15'!T44)</f>
        <v>-</v>
      </c>
      <c r="Z14" s="45" t="str">
        <f t="shared" si="0"/>
        <v>-</v>
      </c>
      <c r="AB14" s="40" t="str">
        <f>IF('15'!W44=0,"-",'15'!W44)</f>
        <v>-</v>
      </c>
      <c r="AC14" s="40" t="str">
        <f>IF('15'!X44=0,"-",'15'!X44)</f>
        <v>-</v>
      </c>
      <c r="AE14" s="40" t="str">
        <f>IF('15'!Z44=0,"-",'15'!Z44)</f>
        <v>-</v>
      </c>
      <c r="AF14" s="40" t="str">
        <f>IF('15'!AA44=0,"-",'15'!AA44)</f>
        <v>-</v>
      </c>
      <c r="AH14" s="47" t="str">
        <f>IF('15'!AC44=0,"-",'15'!AC44)</f>
        <v>-</v>
      </c>
      <c r="AI14" s="47" t="str">
        <f>IF('15'!AD44=0,"-",'15'!AD44)</f>
        <v>-</v>
      </c>
      <c r="AJ14" s="47" t="str">
        <f>IF('15'!AE44=0,"-",'15'!AE44)</f>
        <v>-</v>
      </c>
    </row>
    <row r="15" spans="1:38" s="29" customFormat="1" ht="13" customHeight="1">
      <c r="A15" s="167">
        <v>17</v>
      </c>
      <c r="C15" s="38" t="s">
        <v>105</v>
      </c>
      <c r="E15" s="167">
        <v>12</v>
      </c>
      <c r="G15" s="173" t="s">
        <v>30</v>
      </c>
      <c r="I15" s="41">
        <f>'17'!E44</f>
        <v>4</v>
      </c>
      <c r="J15" s="33"/>
      <c r="K15" s="41">
        <f>'17'!G44</f>
        <v>4</v>
      </c>
      <c r="L15" s="41">
        <f>'17'!H44</f>
        <v>1</v>
      </c>
      <c r="M15" s="42">
        <f>IF(AND(K15="-",L15="-"),"-",SUM(K15:L15))</f>
        <v>5</v>
      </c>
      <c r="O15" s="43" t="str">
        <f>'17'!K44</f>
        <v>-</v>
      </c>
      <c r="P15" s="48"/>
      <c r="R15" s="41">
        <f>'17'!M44</f>
        <v>2</v>
      </c>
      <c r="S15" s="40">
        <f>'17'!N44</f>
        <v>4</v>
      </c>
      <c r="U15" s="40">
        <f>IF('17'!P44=0,"-",'17'!P44)</f>
        <v>15</v>
      </c>
      <c r="V15" s="45">
        <f>IF('17'!Q44=0,"-",'17'!Q44)</f>
        <v>0.26666666666666666</v>
      </c>
      <c r="X15" s="40">
        <f>IF('17'!S44=0,"-",'17'!S44)</f>
        <v>49</v>
      </c>
      <c r="Y15" s="40">
        <f>IF('17'!T44=0,"-",'17'!T44)</f>
        <v>70</v>
      </c>
      <c r="Z15" s="45">
        <f>IF((AND(X15="-",Y15="-")),"-",IF((AND(X15="-",Y15&gt;0)),"0.000",X15/Y15))</f>
        <v>0.7</v>
      </c>
      <c r="AB15" s="40">
        <f>IF('17'!W44=0,"-",'17'!W44)</f>
        <v>1</v>
      </c>
      <c r="AC15" s="40" t="str">
        <f>IF('17'!X44=0,"-",'17'!X44)</f>
        <v>-</v>
      </c>
      <c r="AE15" s="40" t="str">
        <f>IF('17'!Z44=0,"-",'17'!Z44)</f>
        <v>-</v>
      </c>
      <c r="AF15" s="40" t="str">
        <f>IF('17'!AA44=0,"-",'17'!AA44)</f>
        <v>-</v>
      </c>
      <c r="AH15" s="47" t="str">
        <f>IF('17'!AC44=0,"-",'17'!AC44)</f>
        <v>-</v>
      </c>
      <c r="AI15" s="47" t="str">
        <f>IF('17'!AD44=0,"-",'17'!AD44)</f>
        <v>-</v>
      </c>
      <c r="AJ15" s="47">
        <f>IF('17'!AE44=0,"-",'17'!AE44)</f>
        <v>2</v>
      </c>
    </row>
    <row r="16" spans="1:38" s="29" customFormat="1" ht="13" customHeight="1">
      <c r="A16" s="167">
        <v>18</v>
      </c>
      <c r="C16" s="38" t="s">
        <v>106</v>
      </c>
      <c r="E16" s="167">
        <v>10</v>
      </c>
      <c r="G16" s="173" t="s">
        <v>30</v>
      </c>
      <c r="I16" s="41">
        <f>'18'!E44</f>
        <v>4</v>
      </c>
      <c r="J16" s="33"/>
      <c r="K16" s="41">
        <f>'18'!G44</f>
        <v>8</v>
      </c>
      <c r="L16" s="41">
        <f>'18'!H44</f>
        <v>4</v>
      </c>
      <c r="M16" s="42">
        <f t="shared" si="1"/>
        <v>12</v>
      </c>
      <c r="O16" s="43">
        <f>'18'!K44</f>
        <v>7</v>
      </c>
      <c r="P16" s="48"/>
      <c r="R16" s="41">
        <f>'18'!M44</f>
        <v>2</v>
      </c>
      <c r="S16" s="40">
        <f>'18'!N44</f>
        <v>4</v>
      </c>
      <c r="U16" s="40">
        <f>IF('18'!P44=0,"-",'18'!P44)</f>
        <v>26</v>
      </c>
      <c r="V16" s="45">
        <f>IF('18'!Q44=0,"-",'18'!Q44)</f>
        <v>0.30769230769230771</v>
      </c>
      <c r="X16" s="40">
        <f>IF('18'!S44=0,"-",'18'!S44)</f>
        <v>45</v>
      </c>
      <c r="Y16" s="40">
        <f>IF('18'!T44=0,"-",'18'!T44)</f>
        <v>70</v>
      </c>
      <c r="Z16" s="45">
        <f t="shared" si="0"/>
        <v>0.6428571428571429</v>
      </c>
      <c r="AB16" s="40" t="str">
        <f>IF('18'!W44=0,"-",'18'!W44)</f>
        <v>-</v>
      </c>
      <c r="AC16" s="40" t="str">
        <f>IF('18'!X44=0,"-",'18'!X44)</f>
        <v>-</v>
      </c>
      <c r="AE16" s="40">
        <f>IF('18'!Z44=0,"-",'18'!Z44)</f>
        <v>2</v>
      </c>
      <c r="AF16" s="40" t="str">
        <f>IF('18'!AA44=0,"-",'18'!AA44)</f>
        <v>-</v>
      </c>
      <c r="AH16" s="47">
        <f>IF('18'!AC44=0,"-",'18'!AC44)</f>
        <v>2</v>
      </c>
      <c r="AI16" s="47" t="str">
        <f>IF('18'!AD44=0,"-",'18'!AD44)</f>
        <v>-</v>
      </c>
      <c r="AJ16" s="47">
        <f>IF('18'!AE44=0,"-",'18'!AE44)</f>
        <v>1</v>
      </c>
    </row>
    <row r="17" spans="1:42" s="29" customFormat="1" ht="13" customHeight="1">
      <c r="A17" s="167">
        <v>22</v>
      </c>
      <c r="C17" s="38" t="s">
        <v>107</v>
      </c>
      <c r="E17" s="167">
        <v>12</v>
      </c>
      <c r="G17" s="167" t="s">
        <v>30</v>
      </c>
      <c r="I17" s="41">
        <f>'22'!E44</f>
        <v>7</v>
      </c>
      <c r="J17" s="33"/>
      <c r="K17" s="41">
        <f>'22'!G44</f>
        <v>1</v>
      </c>
      <c r="L17" s="41">
        <f>'22'!H44</f>
        <v>1</v>
      </c>
      <c r="M17" s="42">
        <f>IF(AND(K17="-",L17="-"),"-",SUM(K17:L17))</f>
        <v>2</v>
      </c>
      <c r="O17" s="43">
        <f>'22'!K44</f>
        <v>-3</v>
      </c>
      <c r="P17" s="48"/>
      <c r="R17" s="41">
        <f>'22'!M44</f>
        <v>1</v>
      </c>
      <c r="S17" s="40">
        <f>'22'!N44</f>
        <v>2</v>
      </c>
      <c r="U17" s="40">
        <f>IF('22'!P44=0,"-",'22'!P44)</f>
        <v>9</v>
      </c>
      <c r="V17" s="45">
        <f>IF('22'!Q44=0,"-",'22'!Q44)</f>
        <v>0.1111111111111111</v>
      </c>
      <c r="X17" s="40">
        <f>IF('22'!S44=0,"-",'22'!S44)</f>
        <v>2</v>
      </c>
      <c r="Y17" s="40">
        <f>IF('22'!T44=0,"-",'22'!T44)</f>
        <v>4</v>
      </c>
      <c r="Z17" s="45">
        <f t="shared" si="0"/>
        <v>0.5</v>
      </c>
      <c r="AB17" s="40" t="str">
        <f>IF('22'!W44=0,"-",'22'!W44)</f>
        <v>-</v>
      </c>
      <c r="AC17" s="40" t="str">
        <f>IF('22'!X44=0,"-",'22'!X44)</f>
        <v>-</v>
      </c>
      <c r="AE17" s="40" t="str">
        <f>IF('22'!Z44=0,"-",'22'!Z44)</f>
        <v>-</v>
      </c>
      <c r="AF17" s="40">
        <f>IF('22'!AA44=0,"-",'22'!AA44)</f>
        <v>1</v>
      </c>
      <c r="AH17" s="47" t="str">
        <f>IF('22'!AC44=0,"-",'22'!AC44)</f>
        <v>-</v>
      </c>
      <c r="AI17" s="47" t="str">
        <f>IF('22'!AD44=0,"-",'22'!AD44)</f>
        <v>-</v>
      </c>
      <c r="AJ17" s="47" t="str">
        <f>IF('22'!AE44=0,"-",'22'!AE44)</f>
        <v>-</v>
      </c>
    </row>
    <row r="18" spans="1:42" s="29" customFormat="1" ht="13" customHeight="1">
      <c r="A18" s="167">
        <v>23</v>
      </c>
      <c r="C18" s="38" t="s">
        <v>108</v>
      </c>
      <c r="E18" s="167">
        <v>11</v>
      </c>
      <c r="G18" s="167" t="s">
        <v>4</v>
      </c>
      <c r="I18" s="41">
        <f>'23'!E44</f>
        <v>4</v>
      </c>
      <c r="J18" s="33"/>
      <c r="K18" s="41">
        <f>'23'!G44</f>
        <v>0</v>
      </c>
      <c r="L18" s="41">
        <f>'23'!H44</f>
        <v>1</v>
      </c>
      <c r="M18" s="42">
        <f>IF(AND(K18="-",L18="-"),"-",SUM(K18:L18))</f>
        <v>1</v>
      </c>
      <c r="O18" s="43">
        <f>'23'!K44</f>
        <v>1</v>
      </c>
      <c r="P18" s="48"/>
      <c r="R18" s="41">
        <f>'23'!M44</f>
        <v>0</v>
      </c>
      <c r="S18" s="40">
        <f>'23'!N44</f>
        <v>0</v>
      </c>
      <c r="U18" s="40" t="str">
        <f>IF('23'!P44=0,"-",'23'!P44)</f>
        <v>-</v>
      </c>
      <c r="V18" s="45" t="str">
        <f>IF('23'!Q44=0,"-",'23'!Q44)</f>
        <v>-</v>
      </c>
      <c r="X18" s="40" t="str">
        <f>IF('23'!S44=0,"-",'23'!S44)</f>
        <v>-</v>
      </c>
      <c r="Y18" s="40" t="str">
        <f>IF('23'!T44=0,"-",'23'!T44)</f>
        <v>-</v>
      </c>
      <c r="Z18" s="45" t="str">
        <f t="shared" si="0"/>
        <v>-</v>
      </c>
      <c r="AB18" s="40" t="str">
        <f>IF('23'!W44=0,"-",'23'!W44)</f>
        <v>-</v>
      </c>
      <c r="AC18" s="40" t="str">
        <f>IF('23'!X44=0,"-",'23'!X44)</f>
        <v>-</v>
      </c>
      <c r="AE18" s="40" t="str">
        <f>IF('23'!Z44=0,"-",'23'!Z44)</f>
        <v>-</v>
      </c>
      <c r="AF18" s="40" t="str">
        <f>IF('23'!AA44=0,"-",'23'!AA44)</f>
        <v>-</v>
      </c>
      <c r="AH18" s="47" t="str">
        <f>IF('23'!AC44=0,"-",'23'!AC44)</f>
        <v>-</v>
      </c>
      <c r="AI18" s="47" t="str">
        <f>IF('23'!AD44=0,"-",'23'!AD44)</f>
        <v>-</v>
      </c>
      <c r="AJ18" s="47" t="str">
        <f>IF('23'!AE44=0,"-",'23'!AE44)</f>
        <v>-</v>
      </c>
    </row>
    <row r="19" spans="1:42" s="29" customFormat="1" ht="13" customHeight="1">
      <c r="A19" s="167">
        <v>25</v>
      </c>
      <c r="C19" s="38" t="s">
        <v>109</v>
      </c>
      <c r="E19" s="51">
        <v>12</v>
      </c>
      <c r="G19" s="173" t="s">
        <v>30</v>
      </c>
      <c r="I19" s="41">
        <f>'25'!E44</f>
        <v>7</v>
      </c>
      <c r="J19" s="33"/>
      <c r="K19" s="41">
        <f>'25'!G44</f>
        <v>2</v>
      </c>
      <c r="L19" s="41">
        <f>'25'!H44</f>
        <v>1</v>
      </c>
      <c r="M19" s="42">
        <f t="shared" si="1"/>
        <v>3</v>
      </c>
      <c r="O19" s="43">
        <f>'25'!K44</f>
        <v>1</v>
      </c>
      <c r="P19" s="48"/>
      <c r="R19" s="41">
        <f>'25'!M44</f>
        <v>2</v>
      </c>
      <c r="S19" s="40">
        <f>'25'!N44</f>
        <v>7</v>
      </c>
      <c r="U19" s="40">
        <f>IF('25'!P44=0,"-",'25'!P44)</f>
        <v>6</v>
      </c>
      <c r="V19" s="45">
        <f>IF('25'!Q44=0,"-",'25'!Q44)</f>
        <v>0.33333333333333331</v>
      </c>
      <c r="X19" s="40" t="str">
        <f>IF('25'!S44=0,"-",'25'!S44)</f>
        <v>-</v>
      </c>
      <c r="Y19" s="40" t="str">
        <f>IF('25'!T44=0,"-",'25'!T44)</f>
        <v>-</v>
      </c>
      <c r="Z19" s="45" t="str">
        <f t="shared" si="0"/>
        <v>-</v>
      </c>
      <c r="AB19" s="40" t="str">
        <f>IF('25'!W44=0,"-",'25'!W44)</f>
        <v>-</v>
      </c>
      <c r="AC19" s="40" t="str">
        <f>IF('25'!X44=0,"-",'25'!X44)</f>
        <v>-</v>
      </c>
      <c r="AE19" s="40" t="str">
        <f>IF('25'!Z44=0,"-",'25'!Z44)</f>
        <v>-</v>
      </c>
      <c r="AF19" s="40" t="str">
        <f>IF('25'!AA44=0,"-",'25'!AA44)</f>
        <v>-</v>
      </c>
      <c r="AH19" s="47" t="str">
        <f>IF('25'!AC44=0,"-",'25'!AC44)</f>
        <v>-</v>
      </c>
      <c r="AI19" s="47" t="str">
        <f>IF('25'!AD44=0,"-",'25'!AD44)</f>
        <v>-</v>
      </c>
      <c r="AJ19" s="47" t="str">
        <f>IF('25'!AE44=0,"-",'25'!AE44)</f>
        <v>-</v>
      </c>
    </row>
    <row r="20" spans="1:42" s="29" customFormat="1" ht="13" customHeight="1">
      <c r="A20" s="167">
        <v>27</v>
      </c>
      <c r="C20" s="38" t="s">
        <v>110</v>
      </c>
      <c r="E20" s="167">
        <v>9</v>
      </c>
      <c r="G20" s="167" t="s">
        <v>30</v>
      </c>
      <c r="H20" s="39"/>
      <c r="I20" s="41">
        <f>'27'!E44</f>
        <v>4</v>
      </c>
      <c r="J20" s="64"/>
      <c r="K20" s="41">
        <f>'27'!G44</f>
        <v>0</v>
      </c>
      <c r="L20" s="41">
        <f>'27'!H44</f>
        <v>2</v>
      </c>
      <c r="M20" s="42">
        <f>IF(AND(K20="-",L20="-"),"-",SUM(K20:L20))</f>
        <v>2</v>
      </c>
      <c r="N20" s="39"/>
      <c r="O20" s="43">
        <f>'27'!K44</f>
        <v>2</v>
      </c>
      <c r="P20" s="54"/>
      <c r="Q20" s="39"/>
      <c r="R20" s="41">
        <f>'27'!M44</f>
        <v>0</v>
      </c>
      <c r="S20" s="40">
        <f>'27'!N44</f>
        <v>0</v>
      </c>
      <c r="T20" s="39"/>
      <c r="U20" s="41">
        <f>IF('27'!P44=0,"-",'27'!P44)</f>
        <v>2</v>
      </c>
      <c r="V20" s="45" t="str">
        <f>IF('27'!Q44=0,"-",'27'!Q44)</f>
        <v>0.000</v>
      </c>
      <c r="W20" s="39"/>
      <c r="X20" s="41">
        <f>IF('27'!S44=0,"-",'27'!S44)</f>
        <v>2</v>
      </c>
      <c r="Y20" s="41">
        <f>IF('27'!T44=0,"-",'27'!T44)</f>
        <v>2</v>
      </c>
      <c r="Z20" s="46">
        <f>IF((AND(X20="-",Y20="-")),"-",IF((AND(X20="-",Y20&gt;0)),"0.000",X20/Y20))</f>
        <v>1</v>
      </c>
      <c r="AA20" s="39"/>
      <c r="AB20" s="41" t="str">
        <f>IF('27'!W44=0,"-",'27'!W44)</f>
        <v>-</v>
      </c>
      <c r="AC20" s="41" t="str">
        <f>IF('27'!X44=0,"-",'27'!X44)</f>
        <v>-</v>
      </c>
      <c r="AD20" s="39"/>
      <c r="AE20" s="41" t="str">
        <f>IF('27'!Z44=0,"-",'27'!Z44)</f>
        <v>-</v>
      </c>
      <c r="AF20" s="41" t="str">
        <f>IF('27'!AA44=0,"-",'27'!AA44)</f>
        <v>-</v>
      </c>
      <c r="AG20" s="39"/>
      <c r="AH20" s="47" t="str">
        <f>IF('27'!AC44=0,"-",'27'!AC44)</f>
        <v>-</v>
      </c>
      <c r="AI20" s="47" t="str">
        <f>IF('27'!AD44=0,"-",'27'!AD44)</f>
        <v>-</v>
      </c>
      <c r="AJ20" s="47" t="str">
        <f>IF('27'!AE44=0,"-",'27'!AE44)</f>
        <v>-</v>
      </c>
    </row>
    <row r="21" spans="1:42" s="29" customFormat="1" ht="13" customHeight="1">
      <c r="A21" s="51"/>
      <c r="C21" s="52"/>
      <c r="E21" s="37"/>
      <c r="G21" s="37"/>
      <c r="I21" s="41"/>
      <c r="J21" s="33"/>
      <c r="K21" s="41"/>
      <c r="L21" s="41"/>
      <c r="M21" s="42"/>
      <c r="O21" s="43"/>
      <c r="P21" s="48"/>
      <c r="R21" s="41"/>
      <c r="S21" s="40"/>
      <c r="U21" s="40"/>
      <c r="V21" s="45"/>
      <c r="X21" s="40"/>
      <c r="Y21" s="40"/>
      <c r="Z21" s="45"/>
      <c r="AB21" s="40"/>
      <c r="AC21" s="40"/>
      <c r="AE21" s="40"/>
      <c r="AF21" s="40"/>
      <c r="AH21" s="47"/>
      <c r="AI21" s="47"/>
      <c r="AJ21" s="47"/>
    </row>
    <row r="22" spans="1:42" s="29" customFormat="1" ht="13" customHeight="1">
      <c r="A22" s="37"/>
      <c r="C22" s="38"/>
      <c r="E22" s="37"/>
      <c r="G22" s="37"/>
      <c r="I22" s="41"/>
      <c r="J22" s="33"/>
      <c r="K22" s="41"/>
      <c r="L22" s="41"/>
      <c r="M22" s="42"/>
      <c r="O22" s="43"/>
      <c r="P22" s="48"/>
      <c r="R22" s="41"/>
      <c r="S22" s="40"/>
      <c r="U22" s="40"/>
      <c r="V22" s="45"/>
      <c r="X22" s="40"/>
      <c r="Y22" s="40"/>
      <c r="Z22" s="45"/>
      <c r="AB22" s="40"/>
      <c r="AC22" s="40"/>
      <c r="AE22" s="40"/>
      <c r="AF22" s="40"/>
      <c r="AG22" s="33"/>
      <c r="AH22" s="47"/>
      <c r="AI22" s="47"/>
      <c r="AJ22" s="47"/>
    </row>
    <row r="23" spans="1:42" s="29" customFormat="1" ht="13" customHeight="1">
      <c r="A23" s="37"/>
      <c r="C23" s="38"/>
      <c r="E23" s="37"/>
      <c r="G23" s="37"/>
      <c r="I23" s="41"/>
      <c r="J23" s="33"/>
      <c r="K23" s="41"/>
      <c r="L23" s="41"/>
      <c r="M23" s="42"/>
      <c r="O23" s="43"/>
      <c r="P23" s="48"/>
      <c r="R23" s="41"/>
      <c r="S23" s="40"/>
      <c r="U23" s="40"/>
      <c r="V23" s="45"/>
      <c r="X23" s="40"/>
      <c r="Y23" s="40"/>
      <c r="Z23" s="45"/>
      <c r="AB23" s="40"/>
      <c r="AC23" s="40"/>
      <c r="AE23" s="40"/>
      <c r="AF23" s="40"/>
      <c r="AH23" s="47"/>
      <c r="AI23" s="47"/>
      <c r="AJ23" s="47"/>
    </row>
    <row r="24" spans="1:42" s="29" customFormat="1" ht="13" customHeight="1">
      <c r="A24" s="37"/>
      <c r="C24" s="38"/>
      <c r="E24" s="37"/>
      <c r="G24" s="37"/>
      <c r="H24" s="39"/>
      <c r="I24" s="41"/>
      <c r="J24" s="33"/>
      <c r="K24" s="41"/>
      <c r="L24" s="41"/>
      <c r="M24" s="42"/>
      <c r="O24" s="43"/>
      <c r="P24" s="48"/>
      <c r="R24" s="41"/>
      <c r="S24" s="40"/>
      <c r="U24" s="40"/>
      <c r="V24" s="45"/>
      <c r="X24" s="40"/>
      <c r="Y24" s="40"/>
      <c r="Z24" s="45"/>
      <c r="AB24" s="40"/>
      <c r="AC24" s="40"/>
      <c r="AE24" s="40"/>
      <c r="AF24" s="40"/>
      <c r="AH24" s="47"/>
      <c r="AI24" s="47"/>
      <c r="AJ24" s="47"/>
    </row>
    <row r="25" spans="1:42" s="29" customFormat="1" ht="13" customHeight="1">
      <c r="A25" s="37"/>
      <c r="C25" s="38"/>
      <c r="E25" s="37"/>
      <c r="G25" s="51"/>
      <c r="H25" s="39"/>
      <c r="I25" s="41"/>
      <c r="J25" s="64"/>
      <c r="K25" s="41"/>
      <c r="L25" s="41"/>
      <c r="M25" s="42"/>
      <c r="N25" s="39"/>
      <c r="O25" s="43"/>
      <c r="P25" s="54"/>
      <c r="Q25" s="39"/>
      <c r="R25" s="41"/>
      <c r="S25" s="40"/>
      <c r="T25" s="39"/>
      <c r="U25" s="41"/>
      <c r="V25" s="41"/>
      <c r="W25" s="39"/>
      <c r="X25" s="41"/>
      <c r="Y25" s="41"/>
      <c r="Z25" s="46"/>
      <c r="AA25" s="39"/>
      <c r="AB25" s="41"/>
      <c r="AC25" s="41"/>
      <c r="AD25" s="39"/>
      <c r="AE25" s="41"/>
      <c r="AF25" s="41"/>
      <c r="AG25" s="39"/>
      <c r="AH25" s="47"/>
      <c r="AI25" s="47"/>
      <c r="AJ25" s="47"/>
    </row>
    <row r="26" spans="1:42" s="29" customFormat="1" ht="13" customHeight="1">
      <c r="A26" s="99"/>
      <c r="C26" s="100"/>
      <c r="E26" s="99"/>
      <c r="G26" s="99"/>
      <c r="I26" s="101"/>
      <c r="J26" s="64"/>
      <c r="K26" s="101"/>
      <c r="L26" s="101"/>
      <c r="M26" s="102"/>
      <c r="N26" s="39"/>
      <c r="O26" s="103"/>
      <c r="P26" s="104"/>
      <c r="Q26" s="39"/>
      <c r="R26" s="101"/>
      <c r="S26" s="101"/>
      <c r="T26" s="39"/>
      <c r="U26" s="101"/>
      <c r="V26" s="101"/>
      <c r="W26" s="39"/>
      <c r="X26" s="101"/>
      <c r="Y26" s="101"/>
      <c r="Z26" s="105"/>
      <c r="AA26" s="39"/>
      <c r="AB26" s="101"/>
      <c r="AC26" s="101"/>
      <c r="AD26" s="39"/>
      <c r="AE26" s="101"/>
      <c r="AF26" s="101"/>
      <c r="AG26" s="39"/>
      <c r="AH26" s="101"/>
      <c r="AI26" s="101"/>
      <c r="AJ26" s="101"/>
    </row>
    <row r="27" spans="1:42" s="29" customFormat="1" ht="13" customHeight="1">
      <c r="A27" s="99"/>
      <c r="C27" s="100"/>
      <c r="E27" s="99"/>
      <c r="G27" s="99"/>
      <c r="H27" s="39"/>
      <c r="I27" s="101"/>
      <c r="J27" s="64"/>
      <c r="K27" s="101"/>
      <c r="L27" s="101"/>
      <c r="M27" s="102"/>
      <c r="N27" s="39"/>
      <c r="O27" s="103"/>
      <c r="P27" s="104"/>
      <c r="Q27" s="39"/>
      <c r="R27" s="101"/>
      <c r="S27" s="101"/>
      <c r="T27" s="39"/>
      <c r="U27" s="101"/>
      <c r="V27" s="101"/>
      <c r="W27" s="39"/>
      <c r="X27" s="101"/>
      <c r="Y27" s="101"/>
      <c r="Z27" s="105"/>
      <c r="AA27" s="39"/>
      <c r="AB27" s="101"/>
      <c r="AC27" s="101"/>
      <c r="AD27" s="39"/>
      <c r="AE27" s="101"/>
      <c r="AF27" s="101"/>
      <c r="AG27" s="39"/>
      <c r="AH27" s="101"/>
      <c r="AI27" s="101"/>
      <c r="AJ27" s="101"/>
    </row>
    <row r="28" spans="1:42" s="29" customFormat="1" ht="13" customHeight="1">
      <c r="A28" s="99"/>
      <c r="C28" s="100"/>
      <c r="E28" s="99"/>
      <c r="G28" s="99"/>
      <c r="H28" s="39"/>
      <c r="I28" s="101"/>
      <c r="J28" s="64"/>
      <c r="K28" s="101"/>
      <c r="L28" s="101"/>
      <c r="M28" s="102"/>
      <c r="N28" s="39"/>
      <c r="O28" s="103"/>
      <c r="P28" s="130"/>
      <c r="Q28" s="39"/>
      <c r="R28" s="101"/>
      <c r="S28" s="101"/>
      <c r="T28" s="39"/>
      <c r="U28" s="101"/>
      <c r="V28" s="101"/>
      <c r="W28" s="39"/>
      <c r="X28" s="101"/>
      <c r="Y28" s="101"/>
      <c r="Z28" s="105"/>
      <c r="AA28" s="39"/>
      <c r="AB28" s="101"/>
      <c r="AC28" s="101"/>
      <c r="AD28" s="39"/>
      <c r="AE28" s="101"/>
      <c r="AF28" s="101"/>
      <c r="AG28" s="39"/>
      <c r="AH28" s="101"/>
      <c r="AI28" s="101"/>
      <c r="AJ28" s="101"/>
    </row>
    <row r="29" spans="1:42" s="33" customFormat="1" ht="13" customHeight="1">
      <c r="A29" s="51"/>
      <c r="B29" s="29"/>
      <c r="C29" s="52"/>
      <c r="D29" s="29"/>
      <c r="E29" s="37"/>
      <c r="F29" s="29"/>
      <c r="G29" s="37"/>
      <c r="H29" s="29"/>
      <c r="I29" s="41">
        <f>'x8'!E44</f>
        <v>0</v>
      </c>
      <c r="K29" s="41">
        <f>'x8'!G44</f>
        <v>0</v>
      </c>
      <c r="L29" s="41">
        <f>'x8'!H44</f>
        <v>0</v>
      </c>
      <c r="M29" s="42">
        <f t="shared" ref="M29:M30" si="2">IF(AND(K29="-",L29="-"),"-",SUM(K29:L29))</f>
        <v>0</v>
      </c>
      <c r="N29" s="29"/>
      <c r="O29" s="43" t="str">
        <f>'x8'!K44</f>
        <v>-</v>
      </c>
      <c r="P29" s="44"/>
      <c r="Q29" s="29"/>
      <c r="R29" s="41">
        <f>'x8'!M44</f>
        <v>0</v>
      </c>
      <c r="S29" s="40">
        <f>'x8'!N44</f>
        <v>0</v>
      </c>
      <c r="T29" s="29"/>
      <c r="U29" s="40" t="str">
        <f>IF('x8'!P44=0,"-",'x8'!P44)</f>
        <v>-</v>
      </c>
      <c r="V29" s="40" t="str">
        <f>IF('x8'!Q44=0,"-",'x8'!Q44)</f>
        <v>-</v>
      </c>
      <c r="W29" s="29"/>
      <c r="X29" s="40" t="str">
        <f>IF('x8'!S44=0,"-",'x8'!S44)</f>
        <v>-</v>
      </c>
      <c r="Y29" s="40" t="str">
        <f>IF('x8'!T44=0,"-",'x8'!T44)</f>
        <v>-</v>
      </c>
      <c r="Z29" s="45" t="str">
        <f t="shared" si="0"/>
        <v>-</v>
      </c>
      <c r="AA29" s="29"/>
      <c r="AB29" s="40" t="str">
        <f>IF('x8'!W44=0,"-",'x8'!W44)</f>
        <v>-</v>
      </c>
      <c r="AC29" s="40" t="str">
        <f>IF('x8'!X44=0,"-",'x8'!X44)</f>
        <v>-</v>
      </c>
      <c r="AD29" s="29"/>
      <c r="AE29" s="40" t="str">
        <f>IF('x8'!Z44=0,"-",'x8'!Z44)</f>
        <v>-</v>
      </c>
      <c r="AF29" s="40" t="str">
        <f>IF('x8'!AA44=0,"-",'x8'!AA44)</f>
        <v>-</v>
      </c>
      <c r="AG29" s="29"/>
      <c r="AH29" s="47" t="str">
        <f>IF('x8'!AC44=0,"-",'x8'!AC44)</f>
        <v>-</v>
      </c>
      <c r="AI29" s="47" t="str">
        <f>IF('x8'!AD44=0,"-",'x8'!AD44)</f>
        <v>-</v>
      </c>
      <c r="AJ29" s="47" t="str">
        <f>IF('x8'!AE44=0,"-",'x8'!AE44)</f>
        <v>-</v>
      </c>
      <c r="AK29" s="29"/>
      <c r="AL29" s="29"/>
      <c r="AM29" s="29"/>
      <c r="AN29" s="29"/>
      <c r="AO29" s="29"/>
      <c r="AP29" s="29"/>
    </row>
    <row r="30" spans="1:42" s="33" customFormat="1" ht="13" customHeight="1">
      <c r="A30" s="51"/>
      <c r="B30" s="29"/>
      <c r="C30" s="52"/>
      <c r="D30" s="29"/>
      <c r="E30" s="37"/>
      <c r="F30" s="29"/>
      <c r="G30" s="37"/>
      <c r="H30" s="29"/>
      <c r="I30" s="40">
        <f>'x9'!E44</f>
        <v>0</v>
      </c>
      <c r="K30" s="40">
        <f>'x9'!G44</f>
        <v>0</v>
      </c>
      <c r="L30" s="40">
        <f>'x9'!H44</f>
        <v>0</v>
      </c>
      <c r="M30" s="42">
        <f t="shared" si="2"/>
        <v>0</v>
      </c>
      <c r="N30" s="29"/>
      <c r="O30" s="43" t="str">
        <f>'x9'!K44</f>
        <v>-</v>
      </c>
      <c r="P30" s="44"/>
      <c r="Q30" s="29"/>
      <c r="R30" s="40">
        <f>'x9'!M44</f>
        <v>0</v>
      </c>
      <c r="S30" s="40">
        <f>'x9'!N44</f>
        <v>0</v>
      </c>
      <c r="T30" s="29"/>
      <c r="U30" s="40" t="str">
        <f>IF('x9'!P44=0,"-",'x9'!P44)</f>
        <v>-</v>
      </c>
      <c r="V30" s="40" t="str">
        <f>IF('x9'!Q44=0,"-",'x9'!Q44)</f>
        <v>-</v>
      </c>
      <c r="W30" s="29"/>
      <c r="X30" s="40" t="str">
        <f>IF('x9'!S44=0,"-",'x9'!S44)</f>
        <v>-</v>
      </c>
      <c r="Y30" s="40" t="str">
        <f>IF('x9'!T44=0,"-",'x9'!T44)</f>
        <v>-</v>
      </c>
      <c r="Z30" s="45" t="str">
        <f t="shared" si="0"/>
        <v>-</v>
      </c>
      <c r="AA30" s="29"/>
      <c r="AB30" s="40" t="str">
        <f>IF('x9'!W44=0,"-",'x9'!W44)</f>
        <v>-</v>
      </c>
      <c r="AC30" s="40" t="str">
        <f>IF('x9'!X44=0,"-",'x9'!X44)</f>
        <v>-</v>
      </c>
      <c r="AD30" s="29"/>
      <c r="AE30" s="40" t="str">
        <f>IF('x9'!Z44=0,"-",'x9'!Z44)</f>
        <v>-</v>
      </c>
      <c r="AF30" s="40" t="str">
        <f>IF('x9'!AA44=0,"-",'x9'!AA44)</f>
        <v>-</v>
      </c>
      <c r="AG30" s="29"/>
      <c r="AH30" s="47" t="str">
        <f>IF('x9'!AC44=0,"-",'x9'!AC44)</f>
        <v>-</v>
      </c>
      <c r="AI30" s="47" t="str">
        <f>IF('x9'!AD44=0,"-",'x9'!AD44)</f>
        <v>-</v>
      </c>
      <c r="AJ30" s="47" t="str">
        <f>IF('x9'!AE44=0,"-",'x9'!AE44)</f>
        <v>-</v>
      </c>
      <c r="AK30" s="29"/>
      <c r="AL30" s="29"/>
      <c r="AM30" s="29"/>
      <c r="AN30" s="29"/>
      <c r="AO30" s="29"/>
      <c r="AP30" s="29"/>
    </row>
    <row r="31" spans="1:42" s="29" customFormat="1" ht="13" customHeight="1">
      <c r="A31" s="55"/>
      <c r="C31" s="52" t="s">
        <v>46</v>
      </c>
      <c r="E31" s="37"/>
      <c r="G31" s="55"/>
      <c r="I31" s="55"/>
      <c r="K31" s="55"/>
      <c r="L31" s="55"/>
      <c r="M31" s="42"/>
      <c r="O31" s="57"/>
      <c r="P31" s="58"/>
      <c r="R31" s="40">
        <f>'Regular Season'!R31+Playoffs!R31</f>
        <v>1</v>
      </c>
      <c r="S31" s="40">
        <f>'Regular Season'!S31+Playoffs!S31</f>
        <v>2</v>
      </c>
      <c r="U31" s="59"/>
      <c r="V31" s="59"/>
      <c r="X31" s="59"/>
      <c r="Y31" s="59"/>
      <c r="Z31" s="107"/>
      <c r="AB31" s="40"/>
      <c r="AC31" s="40"/>
      <c r="AE31" s="40"/>
      <c r="AF31" s="40"/>
      <c r="AH31" s="47"/>
      <c r="AI31" s="47"/>
      <c r="AJ31" s="47"/>
    </row>
    <row r="32" spans="1:42" s="29" customFormat="1" ht="8" customHeight="1">
      <c r="A32" s="33"/>
      <c r="C32" s="33"/>
      <c r="E32" s="35"/>
      <c r="G32" s="35"/>
      <c r="I32" s="33"/>
      <c r="J32" s="33"/>
      <c r="K32" s="33"/>
      <c r="L32" s="33"/>
      <c r="M32" s="33"/>
      <c r="O32" s="63"/>
      <c r="R32" s="33"/>
      <c r="S32" s="33"/>
      <c r="U32" s="33"/>
      <c r="X32" s="33"/>
      <c r="Y32" s="33"/>
      <c r="Z32" s="65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42" s="33" customFormat="1" ht="13" customHeight="1">
      <c r="B33" s="29"/>
      <c r="C33" s="66" t="s">
        <v>43</v>
      </c>
      <c r="D33" s="29"/>
      <c r="F33" s="29"/>
      <c r="H33" s="29"/>
      <c r="I33" s="67">
        <f>AE43</f>
        <v>4</v>
      </c>
      <c r="K33" s="108">
        <f>SUM(K6:K31)</f>
        <v>22</v>
      </c>
      <c r="L33" s="108">
        <f>SUM(L6:L31)</f>
        <v>24</v>
      </c>
      <c r="M33" s="42">
        <f>SUM(M6:M31)</f>
        <v>46</v>
      </c>
      <c r="N33" s="29"/>
      <c r="O33" s="29"/>
      <c r="P33" s="29"/>
      <c r="Q33" s="29"/>
      <c r="R33" s="110">
        <f>SUM(R6:R31)</f>
        <v>13</v>
      </c>
      <c r="S33" s="110">
        <f>SUM(S6:S31)</f>
        <v>29</v>
      </c>
      <c r="T33" s="29"/>
      <c r="U33" s="108">
        <f>SUM(U6:U31)</f>
        <v>96</v>
      </c>
      <c r="V33" s="111">
        <f>IF(K33=0,0,K33/U33)</f>
        <v>0.22916666666666666</v>
      </c>
      <c r="W33" s="29"/>
      <c r="X33" s="108">
        <f>SUM(X6:X31)</f>
        <v>128</v>
      </c>
      <c r="Y33" s="108">
        <f>SUM(Y6:Y31)</f>
        <v>192</v>
      </c>
      <c r="Z33" s="112">
        <f>IF(X33=0,"-",X33/Y33)</f>
        <v>0.66666666666666663</v>
      </c>
      <c r="AA33" s="29"/>
      <c r="AB33" s="108">
        <f>SUM(AB6:AB31)</f>
        <v>1</v>
      </c>
      <c r="AC33" s="108">
        <f>SUM(AC6:AC31)</f>
        <v>1</v>
      </c>
      <c r="AE33" s="108">
        <f>SUM(AE6:AE31)</f>
        <v>3</v>
      </c>
      <c r="AF33" s="108">
        <f>SUM(AF6:AF31)</f>
        <v>2</v>
      </c>
      <c r="AG33" s="29"/>
      <c r="AH33" s="113">
        <f>SUM(AH6:AH31)</f>
        <v>2</v>
      </c>
      <c r="AI33" s="113">
        <f>SUM(AI6:AI31)</f>
        <v>0</v>
      </c>
      <c r="AJ33" s="113">
        <f>SUM(AJ6:AJ31)</f>
        <v>4</v>
      </c>
      <c r="AL33" s="29"/>
      <c r="AM33" s="29"/>
      <c r="AN33" s="29"/>
      <c r="AO33" s="29"/>
      <c r="AP33" s="29"/>
    </row>
    <row r="34" spans="1:42" s="33" customFormat="1" ht="13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s="29" customFormat="1" ht="5" customHeight="1">
      <c r="E35" s="30"/>
      <c r="G35" s="30"/>
    </row>
    <row r="36" spans="1:42" s="29" customFormat="1" ht="13" customHeight="1">
      <c r="A36" s="31" t="s">
        <v>2</v>
      </c>
      <c r="C36" s="32" t="s">
        <v>58</v>
      </c>
      <c r="E36" s="31" t="s">
        <v>51</v>
      </c>
      <c r="G36" s="31" t="s">
        <v>85</v>
      </c>
      <c r="I36" s="31" t="s">
        <v>61</v>
      </c>
      <c r="J36" s="33"/>
      <c r="K36" s="31" t="s">
        <v>66</v>
      </c>
      <c r="L36" s="31" t="s">
        <v>77</v>
      </c>
      <c r="M36" s="31" t="s">
        <v>49</v>
      </c>
      <c r="O36" s="210" t="s">
        <v>74</v>
      </c>
      <c r="P36" s="211"/>
      <c r="R36" s="204" t="s">
        <v>78</v>
      </c>
      <c r="S36" s="205"/>
      <c r="U36" s="204" t="s">
        <v>53</v>
      </c>
      <c r="V36" s="251"/>
      <c r="Y36" s="204" t="s">
        <v>47</v>
      </c>
      <c r="Z36" s="205"/>
      <c r="AB36" s="204" t="s">
        <v>55</v>
      </c>
      <c r="AC36" s="251"/>
      <c r="AE36" s="31" t="s">
        <v>90</v>
      </c>
      <c r="AF36" s="31" t="s">
        <v>80</v>
      </c>
      <c r="AI36" s="204" t="s">
        <v>56</v>
      </c>
      <c r="AJ36" s="251"/>
    </row>
    <row r="37" spans="1:42" s="29" customFormat="1" ht="6" customHeight="1">
      <c r="A37" s="33"/>
      <c r="C37" s="33"/>
      <c r="E37" s="35"/>
      <c r="G37" s="35"/>
      <c r="I37" s="35"/>
      <c r="J37" s="33"/>
      <c r="K37" s="35"/>
      <c r="L37" s="35"/>
      <c r="M37" s="35"/>
      <c r="O37" s="33"/>
      <c r="R37" s="33"/>
      <c r="U37" s="33"/>
      <c r="V37" s="33"/>
      <c r="AB37" s="33"/>
      <c r="AC37" s="33"/>
      <c r="AE37" s="33"/>
      <c r="AI37" s="33"/>
      <c r="AJ37" s="33"/>
    </row>
    <row r="38" spans="1:42" s="29" customFormat="1" ht="13" customHeight="1">
      <c r="A38" s="37">
        <v>30</v>
      </c>
      <c r="C38" s="38" t="s">
        <v>94</v>
      </c>
      <c r="E38" s="37">
        <v>12</v>
      </c>
      <c r="G38" s="37" t="s">
        <v>59</v>
      </c>
      <c r="I38" s="40">
        <f>'Regular Season'!I38+Playoffs!I38</f>
        <v>3</v>
      </c>
      <c r="J38" s="76"/>
      <c r="K38" s="40">
        <f>'24'!G44</f>
        <v>82</v>
      </c>
      <c r="L38" s="40">
        <f>K38-O38</f>
        <v>74</v>
      </c>
      <c r="M38" s="77">
        <f>IF(O38=0,0,L38/K38)</f>
        <v>0.90243902439024393</v>
      </c>
      <c r="O38" s="212">
        <f>'24'!H44</f>
        <v>8</v>
      </c>
      <c r="P38" s="227"/>
      <c r="R38" s="194">
        <f>'24'!I44</f>
        <v>3.3442622950819705</v>
      </c>
      <c r="S38" s="195"/>
      <c r="U38" s="196" t="str">
        <f>'24'!O44</f>
        <v>122:00</v>
      </c>
      <c r="V38" s="240"/>
      <c r="Y38" s="241" t="str">
        <f>CONCATENATE('24'!X44," - ",'24'!Y44," - ",'24'!Z44)</f>
        <v>2 - 1 - 0</v>
      </c>
      <c r="Z38" s="242"/>
      <c r="AB38" s="206">
        <f>IF('24'!X44=0,0,('24'!X44+('24'!Z44*0.5))/('24'!X44+'24'!Y44+'24'!Z44))</f>
        <v>0.66666666666666663</v>
      </c>
      <c r="AC38" s="230"/>
      <c r="AE38" s="40">
        <f>'Regular Season'!AE38+Playoffs!AE38</f>
        <v>3</v>
      </c>
      <c r="AF38" s="40">
        <f>'Regular Season'!AF38+Playoffs!AF38</f>
        <v>1</v>
      </c>
      <c r="AI38" s="200">
        <f>U38/U43</f>
        <v>0.59803921568627449</v>
      </c>
      <c r="AJ38" s="249"/>
    </row>
    <row r="39" spans="1:42" s="33" customFormat="1" ht="13" customHeight="1">
      <c r="A39" s="37">
        <v>31</v>
      </c>
      <c r="B39" s="29"/>
      <c r="C39" s="38" t="s">
        <v>95</v>
      </c>
      <c r="D39" s="29"/>
      <c r="E39" s="37">
        <v>12</v>
      </c>
      <c r="F39" s="29"/>
      <c r="G39" s="37" t="s">
        <v>59</v>
      </c>
      <c r="H39" s="29"/>
      <c r="I39" s="40">
        <f>'Regular Season'!I39+Playoffs!I39</f>
        <v>3</v>
      </c>
      <c r="J39" s="76"/>
      <c r="K39" s="40">
        <f>'36'!G44</f>
        <v>34</v>
      </c>
      <c r="L39" s="40">
        <f>K39-O39</f>
        <v>27</v>
      </c>
      <c r="M39" s="77">
        <f>IF(O39=0,"-",L39/K39)</f>
        <v>0.79411764705882348</v>
      </c>
      <c r="N39" s="29"/>
      <c r="O39" s="212">
        <f>'36'!H44</f>
        <v>7</v>
      </c>
      <c r="P39" s="227"/>
      <c r="Q39" s="29"/>
      <c r="R39" s="194">
        <f>'36'!I44</f>
        <v>4.3536585365853702</v>
      </c>
      <c r="S39" s="195"/>
      <c r="T39" s="29"/>
      <c r="U39" s="196" t="str">
        <f>'36'!O44</f>
        <v>82:00</v>
      </c>
      <c r="V39" s="240"/>
      <c r="W39" s="29"/>
      <c r="X39" s="29"/>
      <c r="Y39" s="241" t="str">
        <f>CONCATENATE('36'!X44," - ",'36'!Y44," - ",'36'!Z44)</f>
        <v>0 - 1 - 0</v>
      </c>
      <c r="Z39" s="242"/>
      <c r="AA39" s="29"/>
      <c r="AB39" s="206">
        <f>IF('36'!X44=0,0,('36'!X44+('36'!Z44*0.5))/('36'!X44+'36'!Y44+'36'!Z44))</f>
        <v>0</v>
      </c>
      <c r="AC39" s="230"/>
      <c r="AD39" s="29"/>
      <c r="AE39" s="40">
        <f>'Regular Season'!AE39+Playoffs!AE39</f>
        <v>1</v>
      </c>
      <c r="AF39" s="40">
        <f>'Regular Season'!AF39+Playoffs!AF39</f>
        <v>0</v>
      </c>
      <c r="AG39" s="29"/>
      <c r="AH39" s="29"/>
      <c r="AI39" s="200">
        <f>U39/U43</f>
        <v>0.40196078431372545</v>
      </c>
      <c r="AJ39" s="249"/>
      <c r="AK39" s="29"/>
      <c r="AL39" s="29"/>
      <c r="AM39" s="29"/>
      <c r="AN39" s="29"/>
      <c r="AO39" s="29"/>
      <c r="AP39" s="29"/>
    </row>
    <row r="40" spans="1:42" s="33" customFormat="1" ht="13" customHeight="1">
      <c r="A40" s="37"/>
      <c r="B40" s="29"/>
      <c r="C40" s="38"/>
      <c r="D40" s="29"/>
      <c r="E40" s="37"/>
      <c r="F40" s="29"/>
      <c r="G40" s="37"/>
      <c r="H40" s="29"/>
      <c r="I40" s="40">
        <f>'Regular Season'!I40+Playoffs!I40</f>
        <v>0</v>
      </c>
      <c r="J40" s="76"/>
      <c r="K40" s="40">
        <f>'39'!G44</f>
        <v>0</v>
      </c>
      <c r="L40" s="40">
        <f>K40-O40</f>
        <v>0</v>
      </c>
      <c r="M40" s="77" t="str">
        <f>IF(O40=0,"-",L40/K40)</f>
        <v>-</v>
      </c>
      <c r="N40" s="29"/>
      <c r="O40" s="212">
        <f>'39'!H44</f>
        <v>0</v>
      </c>
      <c r="P40" s="227"/>
      <c r="Q40" s="29"/>
      <c r="R40" s="194" t="str">
        <f>'39'!I44</f>
        <v>-</v>
      </c>
      <c r="S40" s="195"/>
      <c r="T40" s="29"/>
      <c r="U40" s="196" t="str">
        <f>'39'!O44</f>
        <v>0:00</v>
      </c>
      <c r="V40" s="240"/>
      <c r="W40" s="29"/>
      <c r="X40" s="29"/>
      <c r="Y40" s="241" t="str">
        <f>CONCATENATE('39'!X44," - ",'39'!Y44," - ",'39'!Z44)</f>
        <v>0 - 0 - 0</v>
      </c>
      <c r="Z40" s="242"/>
      <c r="AA40" s="29"/>
      <c r="AB40" s="206">
        <f>IF('39'!X44=0,0,('39'!X44+('39'!Z44*0.5))/('39'!X44+'39'!Y44+'39'!Z44))</f>
        <v>0</v>
      </c>
      <c r="AC40" s="230"/>
      <c r="AD40" s="29"/>
      <c r="AE40" s="40">
        <f>'Regular Season'!AE40+Playoffs!AE40</f>
        <v>0</v>
      </c>
      <c r="AF40" s="40">
        <f>'Regular Season'!AF40+Playoffs!AF40</f>
        <v>0</v>
      </c>
      <c r="AG40" s="29"/>
      <c r="AH40" s="29"/>
      <c r="AI40" s="200">
        <f>U40/U43</f>
        <v>0</v>
      </c>
      <c r="AJ40" s="249"/>
      <c r="AK40" s="29"/>
      <c r="AL40" s="29"/>
      <c r="AM40" s="29"/>
      <c r="AN40" s="29"/>
      <c r="AO40" s="29"/>
      <c r="AP40" s="29"/>
    </row>
    <row r="41" spans="1:42" s="29" customFormat="1" ht="13" customHeight="1">
      <c r="A41" s="37"/>
      <c r="C41" s="38" t="s">
        <v>34</v>
      </c>
      <c r="E41" s="37" t="s">
        <v>89</v>
      </c>
      <c r="G41" s="37" t="s">
        <v>89</v>
      </c>
      <c r="I41" s="40">
        <f>'Regular Season'!I41+Playoffs!I41</f>
        <v>0</v>
      </c>
      <c r="J41" s="76"/>
      <c r="K41" s="40" t="s">
        <v>89</v>
      </c>
      <c r="L41" s="40" t="s">
        <v>89</v>
      </c>
      <c r="M41" s="77" t="s">
        <v>89</v>
      </c>
      <c r="O41" s="212">
        <f>'Regular Season'!O41+Playoffs!O41</f>
        <v>0</v>
      </c>
      <c r="P41" s="227"/>
      <c r="R41" s="238" t="s">
        <v>89</v>
      </c>
      <c r="S41" s="239"/>
      <c r="U41" s="236" t="str">
        <f>IF(I53&lt;10,CONCATENATE(E53,":0",I53),CONCATENATE(E53,":",I53))</f>
        <v>0:00</v>
      </c>
      <c r="V41" s="237"/>
      <c r="Y41" s="228" t="s">
        <v>89</v>
      </c>
      <c r="Z41" s="229"/>
      <c r="AB41" s="202" t="s">
        <v>89</v>
      </c>
      <c r="AC41" s="231"/>
      <c r="AE41" s="40" t="s">
        <v>89</v>
      </c>
      <c r="AF41" s="40" t="s">
        <v>89</v>
      </c>
      <c r="AG41" s="33"/>
      <c r="AI41" s="200">
        <f>U41/U43</f>
        <v>0</v>
      </c>
      <c r="AJ41" s="249"/>
    </row>
    <row r="42" spans="1:42" s="29" customFormat="1" ht="8" customHeight="1">
      <c r="E42" s="30"/>
      <c r="G42" s="30"/>
      <c r="M42" s="78"/>
      <c r="R42" s="79"/>
      <c r="S42" s="79"/>
      <c r="U42" s="80"/>
      <c r="V42" s="80"/>
      <c r="AF42" s="81">
        <f>'Regular Season'!AF42+Playoffs!AF42</f>
        <v>1</v>
      </c>
    </row>
    <row r="43" spans="1:42" s="29" customFormat="1" ht="13" customHeight="1">
      <c r="A43" s="33"/>
      <c r="C43" s="66" t="s">
        <v>43</v>
      </c>
      <c r="E43" s="33"/>
      <c r="G43" s="33"/>
      <c r="I43" s="67">
        <f>AE43</f>
        <v>4</v>
      </c>
      <c r="J43" s="76"/>
      <c r="K43" s="108">
        <f>SUM(K38:K41)</f>
        <v>116</v>
      </c>
      <c r="L43" s="108">
        <f>SUM(L38:L41)</f>
        <v>101</v>
      </c>
      <c r="M43" s="77">
        <f>IF(O43=0,"-",L43/K43)</f>
        <v>0.87068965517241381</v>
      </c>
      <c r="O43" s="247">
        <f>SUM(O38:P41)</f>
        <v>15</v>
      </c>
      <c r="P43" s="248"/>
      <c r="R43" s="238">
        <f>(O38+O40)/('24'!P44+'36'!P44)</f>
        <v>2.0000000000000018</v>
      </c>
      <c r="S43" s="239"/>
      <c r="U43" s="225" t="str">
        <f>IF(I51&lt;10,CONCATENATE(E51,":0",I51),CONCATENATE(E51,":",I51))</f>
        <v>204:00</v>
      </c>
      <c r="V43" s="233"/>
      <c r="Y43" s="234" t="str">
        <f>CONCATENATE('24'!X44+'36'!X44," - ",'24'!Y44+'36'!Y44," - ",'24'!Z44+'36'!Z44)</f>
        <v>2 - 2 - 0</v>
      </c>
      <c r="Z43" s="235"/>
      <c r="AB43" s="245">
        <f>(('24'!X44+'36'!X44)+(('24'!Z44+'36'!Z44)*0.5))/('24'!X44+'24'!Y44+'24'!Z44+'36'!X44+'36'!Y44+'36'!Z44)</f>
        <v>0.5</v>
      </c>
      <c r="AC43" s="246"/>
      <c r="AE43" s="108">
        <f>SUM(AE38:AE41)</f>
        <v>4</v>
      </c>
      <c r="AF43" s="108">
        <f>SUM(AF38:AF42)</f>
        <v>2</v>
      </c>
      <c r="AI43" s="200">
        <f>SUM(AI38:AJ41)</f>
        <v>1</v>
      </c>
      <c r="AJ43" s="249"/>
    </row>
    <row r="44" spans="1:42">
      <c r="A44" s="2"/>
      <c r="C44" s="4"/>
      <c r="E44" s="2"/>
      <c r="G44" s="2"/>
      <c r="I44" s="25"/>
      <c r="J44" s="8"/>
      <c r="K44" s="25"/>
      <c r="L44" s="25"/>
      <c r="M44" s="23"/>
      <c r="O44" s="25"/>
      <c r="R44" s="26"/>
      <c r="S44" s="26"/>
      <c r="U44" s="25"/>
      <c r="V44" s="27"/>
      <c r="Z44" s="25"/>
      <c r="AB44" s="25"/>
      <c r="AC44" s="25"/>
      <c r="AE44" s="2"/>
    </row>
    <row r="45" spans="1:42">
      <c r="E45"/>
      <c r="G45"/>
    </row>
    <row r="48" spans="1:42">
      <c r="H48" s="24"/>
      <c r="I48" s="24"/>
      <c r="AB48" s="250"/>
      <c r="AC48" s="250"/>
    </row>
    <row r="49" spans="3:32">
      <c r="AB49" s="232"/>
      <c r="AC49" s="232"/>
    </row>
    <row r="50" spans="3:32">
      <c r="C50" s="11"/>
      <c r="E50" s="11"/>
      <c r="G50" s="11"/>
      <c r="I50" s="12"/>
      <c r="J50" s="9"/>
      <c r="AB50" s="232"/>
      <c r="AC50" s="232"/>
    </row>
    <row r="51" spans="3:32" s="29" customFormat="1" ht="14">
      <c r="C51" s="88">
        <f>'Regular Season'!C51+Playoffs!C51</f>
        <v>0.14166666666666666</v>
      </c>
      <c r="D51" s="33"/>
      <c r="E51" s="220">
        <f>(HOUR(C51)*60)+(MINUTE(C51))</f>
        <v>204</v>
      </c>
      <c r="F51" s="220"/>
      <c r="G51" s="220"/>
      <c r="H51" s="89"/>
      <c r="I51" s="89">
        <f>SECOND(C51)</f>
        <v>0</v>
      </c>
      <c r="K51" s="218" t="s">
        <v>35</v>
      </c>
      <c r="L51" s="243"/>
      <c r="Z51" s="90"/>
      <c r="AB51" s="244"/>
      <c r="AC51" s="244"/>
    </row>
    <row r="52" spans="3:32" s="29" customFormat="1" ht="12">
      <c r="E52" s="30"/>
      <c r="G52" s="30"/>
    </row>
    <row r="53" spans="3:32" s="29" customFormat="1" ht="14">
      <c r="C53" s="88">
        <f>'Regular Season'!C53+Playoffs!C53</f>
        <v>0</v>
      </c>
      <c r="E53" s="220">
        <f>(HOUR(C53)*60)+(MINUTE(C53))</f>
        <v>0</v>
      </c>
      <c r="F53" s="220"/>
      <c r="G53" s="220"/>
      <c r="I53" s="89">
        <f>SECOND(C53)</f>
        <v>0</v>
      </c>
      <c r="K53" s="218" t="s">
        <v>34</v>
      </c>
      <c r="L53" s="243"/>
    </row>
    <row r="54" spans="3:32" s="29" customFormat="1" ht="12">
      <c r="E54" s="30"/>
      <c r="G54" s="30"/>
    </row>
    <row r="55" spans="3:32" s="29" customFormat="1" ht="12">
      <c r="E55" s="30"/>
      <c r="G55" s="30"/>
    </row>
    <row r="56" spans="3:32" s="29" customFormat="1" ht="14">
      <c r="C56" s="91" t="s">
        <v>91</v>
      </c>
      <c r="E56" s="92" t="s">
        <v>59</v>
      </c>
      <c r="G56" s="92" t="s">
        <v>59</v>
      </c>
      <c r="I56" s="92">
        <v>0</v>
      </c>
      <c r="J56" s="76"/>
      <c r="K56" s="92">
        <v>0</v>
      </c>
      <c r="L56" s="92">
        <v>0</v>
      </c>
      <c r="M56" s="93" t="e">
        <v>#DIV/0!</v>
      </c>
      <c r="O56" s="92">
        <v>0</v>
      </c>
      <c r="R56" s="94">
        <v>0</v>
      </c>
      <c r="S56" s="94">
        <v>0</v>
      </c>
      <c r="U56" s="92">
        <v>0</v>
      </c>
      <c r="V56" s="95">
        <v>0</v>
      </c>
      <c r="X56" s="92">
        <v>0</v>
      </c>
      <c r="Z56" s="92">
        <v>2</v>
      </c>
      <c r="AB56" s="92" t="s">
        <v>89</v>
      </c>
      <c r="AC56" s="92" t="s">
        <v>89</v>
      </c>
      <c r="AF56" s="92">
        <v>2</v>
      </c>
    </row>
  </sheetData>
  <mergeCells count="52">
    <mergeCell ref="AI36:AJ36"/>
    <mergeCell ref="Y36:Z36"/>
    <mergeCell ref="R1:AJ1"/>
    <mergeCell ref="R3:S3"/>
    <mergeCell ref="U3:V3"/>
    <mergeCell ref="X3:Z3"/>
    <mergeCell ref="AB3:AC3"/>
    <mergeCell ref="AE3:AF3"/>
    <mergeCell ref="AH3:AJ3"/>
    <mergeCell ref="O4:P4"/>
    <mergeCell ref="O36:P36"/>
    <mergeCell ref="R36:S36"/>
    <mergeCell ref="U36:V36"/>
    <mergeCell ref="AB36:AC36"/>
    <mergeCell ref="O38:P38"/>
    <mergeCell ref="U38:V38"/>
    <mergeCell ref="Y38:Z38"/>
    <mergeCell ref="AB38:AC38"/>
    <mergeCell ref="AI38:AJ38"/>
    <mergeCell ref="AB43:AC43"/>
    <mergeCell ref="AI43:AJ43"/>
    <mergeCell ref="AB48:AC48"/>
    <mergeCell ref="AI40:AJ40"/>
    <mergeCell ref="AB41:AC41"/>
    <mergeCell ref="AI41:AJ41"/>
    <mergeCell ref="Y39:Z39"/>
    <mergeCell ref="O41:P41"/>
    <mergeCell ref="AB39:AC39"/>
    <mergeCell ref="U40:V40"/>
    <mergeCell ref="Y40:Z40"/>
    <mergeCell ref="AB40:AC40"/>
    <mergeCell ref="R41:S41"/>
    <mergeCell ref="U41:V41"/>
    <mergeCell ref="Y41:Z41"/>
    <mergeCell ref="O40:P40"/>
    <mergeCell ref="R40:S40"/>
    <mergeCell ref="AI39:AJ39"/>
    <mergeCell ref="R38:S38"/>
    <mergeCell ref="R39:S39"/>
    <mergeCell ref="E53:G53"/>
    <mergeCell ref="K53:L53"/>
    <mergeCell ref="O43:P43"/>
    <mergeCell ref="R43:S43"/>
    <mergeCell ref="U43:V43"/>
    <mergeCell ref="Y43:Z43"/>
    <mergeCell ref="AB49:AC49"/>
    <mergeCell ref="AB50:AC50"/>
    <mergeCell ref="E51:G51"/>
    <mergeCell ref="K51:L51"/>
    <mergeCell ref="AB51:AC51"/>
    <mergeCell ref="O39:P39"/>
    <mergeCell ref="U39:V39"/>
  </mergeCells>
  <phoneticPr fontId="15" type="noConversion"/>
  <conditionalFormatting sqref="S6:S34">
    <cfRule type="cellIs" dxfId="91" priority="0" stopIfTrue="1" operator="greaterThan">
      <formula>0</formula>
    </cfRule>
  </conditionalFormatting>
  <printOptions horizontalCentered="1"/>
  <pageMargins left="0.5" right="0.5" top="0.5" bottom="0.5" header="0.5" footer="0.5"/>
  <ignoredErrors>
    <ignoredError sqref="Y33:AH33 FUG8193:HRM8193 AI33:AJ33 CTM8193:DDI8193 K33:M33 DNE8193:FAO8193 AF42 U33 W33:X33 S31" emptyCellReference="1"/>
    <ignoredError sqref="V33" evalError="1" emptyCellReference="1"/>
  </ignoredError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G58"/>
  <sheetViews>
    <sheetView zoomScale="150" workbookViewId="0">
      <selection activeCell="E34" sqref="E34:E35"/>
    </sheetView>
  </sheetViews>
  <sheetFormatPr baseColWidth="10" defaultColWidth="11.5" defaultRowHeight="13"/>
  <cols>
    <col min="1" max="1" width="8.5" customWidth="1"/>
    <col min="2" max="2" width="0.83203125" customWidth="1"/>
    <col min="3" max="3" width="20.83203125" customWidth="1"/>
    <col min="4" max="4" width="0.83203125" customWidth="1"/>
    <col min="5" max="5" width="4.6640625" customWidth="1"/>
    <col min="6" max="6" width="0.83203125" style="9" customWidth="1"/>
    <col min="7" max="8" width="5.33203125" customWidth="1"/>
    <col min="9" max="9" width="7.6640625" customWidth="1"/>
    <col min="10" max="10" width="0.83203125" customWidth="1"/>
    <col min="11" max="11" width="4.83203125" customWidth="1"/>
    <col min="12" max="12" width="6.83203125" customWidth="1"/>
    <col min="13" max="13" width="0.83203125" customWidth="1"/>
    <col min="14" max="14" width="5.33203125" customWidth="1"/>
    <col min="15" max="15" width="6.6640625" customWidth="1"/>
    <col min="16" max="16" width="0.83203125" customWidth="1"/>
    <col min="17" max="17" width="5.33203125" customWidth="1"/>
    <col min="18" max="18" width="3.83203125" customWidth="1"/>
    <col min="19" max="19" width="5.33203125" customWidth="1"/>
    <col min="20" max="20" width="0.83203125" customWidth="1"/>
    <col min="21" max="22" width="5.33203125" customWidth="1"/>
    <col min="23" max="23" width="3.6640625" customWidth="1"/>
    <col min="24" max="26" width="5.33203125" customWidth="1"/>
    <col min="27" max="27" width="0.83203125" customWidth="1"/>
    <col min="28" max="28" width="5.33203125" customWidth="1"/>
    <col min="30" max="30" width="9" customWidth="1"/>
    <col min="31" max="31" width="0.6640625" customWidth="1"/>
    <col min="32" max="33" width="5.16406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K1" s="199" t="str">
        <f>'2'!M1</f>
        <v>2012-13 Game Statistics</v>
      </c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/>
      <c r="AD1" s="5"/>
      <c r="AE1" s="5"/>
      <c r="AF1" s="5"/>
    </row>
    <row r="2" spans="1:32" s="1" customFormat="1" ht="28" customHeight="1">
      <c r="A2" s="10"/>
      <c r="B2" s="10"/>
      <c r="C2" s="10"/>
      <c r="D2" s="10"/>
      <c r="E2" s="10"/>
      <c r="F2" s="10"/>
      <c r="G2" s="10"/>
      <c r="H2" s="15"/>
      <c r="I2" s="15"/>
      <c r="J2" s="15"/>
      <c r="K2" s="254" t="str">
        <f>CONCATENATE('Regular Season'!A39," - ",'Regular Season'!C39)</f>
        <v>36 - Abby Weisrock</v>
      </c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/>
      <c r="AD2" s="6"/>
      <c r="AE2" s="6"/>
      <c r="AF2" s="6"/>
    </row>
    <row r="3" spans="1:32" ht="5" customHeight="1"/>
    <row r="4" spans="1:32" s="34" customFormat="1" ht="13" customHeight="1">
      <c r="B4" s="75"/>
      <c r="D4" s="75"/>
      <c r="F4" s="81"/>
      <c r="G4" s="255" t="s">
        <v>82</v>
      </c>
      <c r="H4" s="255"/>
      <c r="I4" s="255"/>
      <c r="J4" s="29"/>
      <c r="K4" s="188" t="s">
        <v>75</v>
      </c>
      <c r="L4" s="18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B4" s="29"/>
      <c r="AC4" s="2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76"/>
      <c r="G5" s="74" t="s">
        <v>79</v>
      </c>
      <c r="H5" s="74" t="s">
        <v>74</v>
      </c>
      <c r="I5" s="74" t="s">
        <v>78</v>
      </c>
      <c r="J5" s="29"/>
      <c r="K5" s="74" t="s">
        <v>77</v>
      </c>
      <c r="L5" s="74" t="s">
        <v>76</v>
      </c>
      <c r="M5" s="29"/>
      <c r="N5" s="74" t="s">
        <v>90</v>
      </c>
      <c r="O5" s="74" t="s">
        <v>81</v>
      </c>
      <c r="P5" s="29"/>
      <c r="Q5" s="74" t="s">
        <v>40</v>
      </c>
      <c r="R5" s="29"/>
      <c r="S5" s="74" t="s">
        <v>65</v>
      </c>
      <c r="T5" s="29"/>
      <c r="U5" s="74" t="s">
        <v>57</v>
      </c>
      <c r="V5" s="74" t="s">
        <v>62</v>
      </c>
      <c r="W5" s="29"/>
      <c r="X5" s="74" t="s">
        <v>33</v>
      </c>
      <c r="Y5" s="74" t="s">
        <v>36</v>
      </c>
      <c r="Z5" s="74" t="s">
        <v>37</v>
      </c>
      <c r="AB5" s="74" t="s">
        <v>80</v>
      </c>
      <c r="AC5" s="29"/>
      <c r="AD5" s="131" t="s">
        <v>35</v>
      </c>
    </row>
    <row r="6" spans="1:32" s="33" customFormat="1" ht="8" customHeight="1">
      <c r="B6" s="29"/>
      <c r="D6" s="29"/>
      <c r="F6" s="76"/>
      <c r="G6" s="96"/>
      <c r="H6" s="96"/>
      <c r="I6" s="96"/>
      <c r="J6" s="29"/>
      <c r="M6" s="29"/>
      <c r="P6" s="29"/>
      <c r="R6" s="29"/>
      <c r="T6" s="29"/>
      <c r="W6" s="29"/>
      <c r="AC6" s="29"/>
    </row>
    <row r="7" spans="1:32" s="33" customFormat="1" ht="13" customHeight="1">
      <c r="A7" s="132">
        <f>'2'!A7</f>
        <v>39774</v>
      </c>
      <c r="B7" s="126">
        <f>IF(AND(Q7&lt;&gt;"",Q7&lt;&gt;"-"),1,0)</f>
        <v>0</v>
      </c>
      <c r="C7" s="128" t="str">
        <f>'2'!C7</f>
        <v>Beaver Dam</v>
      </c>
      <c r="D7" s="81"/>
      <c r="E7" s="51" t="s">
        <v>59</v>
      </c>
      <c r="F7" s="82">
        <f t="shared" ref="F7:F30" si="0">IF(AND(E7&lt;&gt;"",E7&lt;&gt;"-"),1,0)</f>
        <v>1</v>
      </c>
      <c r="G7" s="41">
        <v>3</v>
      </c>
      <c r="H7" s="41">
        <v>0</v>
      </c>
      <c r="I7" s="133" t="str">
        <f t="shared" ref="I7:I29" si="1">IF(G7="-","-",IF((H7/P7)=0,"0.00",H7/P7))</f>
        <v>0.00</v>
      </c>
      <c r="J7" s="39"/>
      <c r="K7" s="41">
        <f t="shared" ref="K7:K29" si="2">IF(G7="-","-",G7-H7)</f>
        <v>3</v>
      </c>
      <c r="L7" s="46">
        <f t="shared" ref="L7:L29" si="3">IF(G7="-","-",IF(K7=0,0,K7/G7))</f>
        <v>1</v>
      </c>
      <c r="M7" s="39"/>
      <c r="N7" s="51"/>
      <c r="O7" s="134">
        <v>1.7361111111111112E-2</v>
      </c>
      <c r="P7" s="126">
        <f t="shared" ref="P7:P29" si="4">IF(F7=1,O7/R7,0)</f>
        <v>0.49019607843137208</v>
      </c>
      <c r="Q7" s="144" t="s">
        <v>89</v>
      </c>
      <c r="R7" s="135">
        <v>3.54166666666667E-2</v>
      </c>
      <c r="S7" s="51" t="s">
        <v>89</v>
      </c>
      <c r="T7" s="39"/>
      <c r="U7" s="51" t="s">
        <v>89</v>
      </c>
      <c r="V7" s="51" t="s">
        <v>89</v>
      </c>
      <c r="W7" s="39"/>
      <c r="X7" s="51" t="s">
        <v>89</v>
      </c>
      <c r="Y7" s="51" t="s">
        <v>89</v>
      </c>
      <c r="Z7" s="51" t="s">
        <v>89</v>
      </c>
      <c r="AA7" s="64"/>
      <c r="AB7" s="51" t="str">
        <f t="shared" ref="AB7:AB30" si="5">IF(AND(H7=0,N7=1),1,"-")</f>
        <v>-</v>
      </c>
      <c r="AC7" s="29"/>
      <c r="AD7" s="136">
        <f>IF((Q7="-"),O7,O7+Q7)</f>
        <v>1.7361111111111112E-2</v>
      </c>
    </row>
    <row r="8" spans="1:32" s="33" customFormat="1" ht="13" customHeight="1">
      <c r="A8" s="132">
        <f>'2'!A8</f>
        <v>39778</v>
      </c>
      <c r="B8" s="126">
        <f t="shared" ref="B8:B30" si="6">IF(AND(Q8&lt;&gt;"",Q8&lt;&gt;"-"),1,0)</f>
        <v>0</v>
      </c>
      <c r="C8" s="128" t="str">
        <f>'2'!C8</f>
        <v>Ice Dogs</v>
      </c>
      <c r="D8" s="81"/>
      <c r="E8" s="51" t="s">
        <v>59</v>
      </c>
      <c r="F8" s="82">
        <f t="shared" si="0"/>
        <v>1</v>
      </c>
      <c r="G8" s="41">
        <v>28</v>
      </c>
      <c r="H8" s="41">
        <v>6</v>
      </c>
      <c r="I8" s="133">
        <f t="shared" ref="I8:I13" si="7">IF(G8="-","-",IF((H8/P8)=0,"0.00",H8/P8))</f>
        <v>6.0000000000000062</v>
      </c>
      <c r="J8" s="39"/>
      <c r="K8" s="41">
        <f t="shared" ref="K8:K13" si="8">IF(G8="-","-",G8-H8)</f>
        <v>22</v>
      </c>
      <c r="L8" s="46">
        <f t="shared" ref="L8:L13" si="9">IF(G8="-","-",IF(K8=0,0,K8/G8))</f>
        <v>0.7857142857142857</v>
      </c>
      <c r="M8" s="39"/>
      <c r="N8" s="51">
        <v>1</v>
      </c>
      <c r="O8" s="134">
        <v>3.5416666666666666E-2</v>
      </c>
      <c r="P8" s="126">
        <f t="shared" ref="P8:P13" si="10">IF(F8=1,O8/R8,0)</f>
        <v>0.999999999999999</v>
      </c>
      <c r="Q8" s="144" t="s">
        <v>89</v>
      </c>
      <c r="R8" s="135">
        <v>3.54166666666667E-2</v>
      </c>
      <c r="S8" s="51" t="s">
        <v>89</v>
      </c>
      <c r="T8" s="39"/>
      <c r="U8" s="51" t="s">
        <v>89</v>
      </c>
      <c r="V8" s="51" t="s">
        <v>89</v>
      </c>
      <c r="W8" s="39"/>
      <c r="X8" s="51" t="s">
        <v>89</v>
      </c>
      <c r="Y8" s="51">
        <v>1</v>
      </c>
      <c r="Z8" s="51" t="s">
        <v>89</v>
      </c>
      <c r="AA8" s="64"/>
      <c r="AB8" s="51" t="str">
        <f t="shared" ref="AB8:AB13" si="11">IF(AND(H8=0,N8=1),1,"-")</f>
        <v>-</v>
      </c>
      <c r="AC8" s="29"/>
      <c r="AD8" s="136">
        <f t="shared" ref="AD8:AD30" si="12">IF((Q8="-"),O8,O8+Q8)</f>
        <v>3.5416666666666666E-2</v>
      </c>
    </row>
    <row r="9" spans="1:32" s="33" customFormat="1" ht="13" customHeight="1">
      <c r="A9" s="132">
        <f>'2'!A9</f>
        <v>39781</v>
      </c>
      <c r="B9" s="126">
        <f t="shared" si="6"/>
        <v>0</v>
      </c>
      <c r="C9" s="128" t="str">
        <f>'2'!C9</f>
        <v>Beloit</v>
      </c>
      <c r="D9" s="81"/>
      <c r="E9" s="51" t="s">
        <v>89</v>
      </c>
      <c r="F9" s="82">
        <f t="shared" si="0"/>
        <v>0</v>
      </c>
      <c r="G9" s="41" t="s">
        <v>89</v>
      </c>
      <c r="H9" s="41" t="s">
        <v>89</v>
      </c>
      <c r="I9" s="133" t="str">
        <f t="shared" si="7"/>
        <v>-</v>
      </c>
      <c r="J9" s="39"/>
      <c r="K9" s="41" t="str">
        <f t="shared" si="8"/>
        <v>-</v>
      </c>
      <c r="L9" s="46" t="str">
        <f t="shared" si="9"/>
        <v>-</v>
      </c>
      <c r="M9" s="39"/>
      <c r="N9" s="51" t="s">
        <v>89</v>
      </c>
      <c r="O9" s="144" t="s">
        <v>10</v>
      </c>
      <c r="P9" s="126">
        <f t="shared" si="10"/>
        <v>0</v>
      </c>
      <c r="Q9" s="144" t="s">
        <v>89</v>
      </c>
      <c r="R9" s="135">
        <v>3.54166666666667E-2</v>
      </c>
      <c r="S9" s="51" t="s">
        <v>89</v>
      </c>
      <c r="T9" s="39"/>
      <c r="U9" s="51" t="s">
        <v>89</v>
      </c>
      <c r="V9" s="51" t="s">
        <v>89</v>
      </c>
      <c r="W9" s="39"/>
      <c r="X9" s="51" t="s">
        <v>89</v>
      </c>
      <c r="Y9" s="51" t="s">
        <v>89</v>
      </c>
      <c r="Z9" s="51" t="s">
        <v>89</v>
      </c>
      <c r="AA9" s="64"/>
      <c r="AB9" s="51" t="str">
        <f t="shared" si="11"/>
        <v>-</v>
      </c>
      <c r="AC9" s="29"/>
      <c r="AD9" s="136" t="str">
        <f t="shared" si="12"/>
        <v>-</v>
      </c>
    </row>
    <row r="10" spans="1:32" s="33" customFormat="1" ht="13" customHeight="1">
      <c r="A10" s="132">
        <f>'2'!A10</f>
        <v>39782</v>
      </c>
      <c r="B10" s="126">
        <f t="shared" si="6"/>
        <v>0</v>
      </c>
      <c r="C10" s="128" t="str">
        <f>'2'!C10</f>
        <v>Wisconsin Storm</v>
      </c>
      <c r="D10" s="81"/>
      <c r="E10" s="51" t="s">
        <v>59</v>
      </c>
      <c r="F10" s="82">
        <f t="shared" si="0"/>
        <v>1</v>
      </c>
      <c r="G10" s="41">
        <v>3</v>
      </c>
      <c r="H10" s="41">
        <v>1</v>
      </c>
      <c r="I10" s="133">
        <f t="shared" si="7"/>
        <v>8.5000000000000089</v>
      </c>
      <c r="J10" s="39"/>
      <c r="K10" s="41">
        <f t="shared" si="8"/>
        <v>2</v>
      </c>
      <c r="L10" s="46">
        <f t="shared" si="9"/>
        <v>0.66666666666666663</v>
      </c>
      <c r="M10" s="39"/>
      <c r="N10" s="51" t="s">
        <v>89</v>
      </c>
      <c r="O10" s="134">
        <v>4.1666666666666666E-3</v>
      </c>
      <c r="P10" s="126">
        <f t="shared" si="10"/>
        <v>0.1176470588235293</v>
      </c>
      <c r="Q10" s="144" t="s">
        <v>89</v>
      </c>
      <c r="R10" s="135">
        <v>3.54166666666667E-2</v>
      </c>
      <c r="S10" s="51" t="s">
        <v>89</v>
      </c>
      <c r="T10" s="39"/>
      <c r="U10" s="51" t="s">
        <v>89</v>
      </c>
      <c r="V10" s="51" t="s">
        <v>89</v>
      </c>
      <c r="W10" s="39"/>
      <c r="X10" s="51" t="s">
        <v>89</v>
      </c>
      <c r="Y10" s="51" t="s">
        <v>89</v>
      </c>
      <c r="Z10" s="51" t="s">
        <v>89</v>
      </c>
      <c r="AA10" s="64"/>
      <c r="AB10" s="51" t="str">
        <f t="shared" si="11"/>
        <v>-</v>
      </c>
      <c r="AC10" s="29"/>
      <c r="AD10" s="136">
        <f t="shared" si="12"/>
        <v>4.1666666666666666E-3</v>
      </c>
    </row>
    <row r="11" spans="1:32" s="29" customFormat="1" ht="13" customHeight="1">
      <c r="A11" s="132">
        <f>'2'!A11</f>
        <v>39785</v>
      </c>
      <c r="B11" s="126">
        <f t="shared" si="6"/>
        <v>0</v>
      </c>
      <c r="C11" s="128" t="str">
        <f>'2'!C11</f>
        <v>Sun Prairie</v>
      </c>
      <c r="D11" s="81"/>
      <c r="E11" s="51" t="s">
        <v>89</v>
      </c>
      <c r="F11" s="82">
        <f t="shared" si="0"/>
        <v>0</v>
      </c>
      <c r="G11" s="41" t="s">
        <v>89</v>
      </c>
      <c r="H11" s="41" t="s">
        <v>89</v>
      </c>
      <c r="I11" s="133" t="str">
        <f t="shared" si="7"/>
        <v>-</v>
      </c>
      <c r="J11" s="39"/>
      <c r="K11" s="41" t="str">
        <f t="shared" si="8"/>
        <v>-</v>
      </c>
      <c r="L11" s="46" t="str">
        <f t="shared" si="9"/>
        <v>-</v>
      </c>
      <c r="M11" s="39"/>
      <c r="N11" s="51" t="s">
        <v>89</v>
      </c>
      <c r="O11" s="144" t="s">
        <v>10</v>
      </c>
      <c r="P11" s="126">
        <f t="shared" si="10"/>
        <v>0</v>
      </c>
      <c r="Q11" s="144" t="s">
        <v>89</v>
      </c>
      <c r="R11" s="135">
        <v>3.54166666666667E-2</v>
      </c>
      <c r="S11" s="51" t="s">
        <v>89</v>
      </c>
      <c r="T11" s="39"/>
      <c r="U11" s="51" t="s">
        <v>89</v>
      </c>
      <c r="V11" s="51" t="s">
        <v>89</v>
      </c>
      <c r="W11" s="39"/>
      <c r="X11" s="51" t="s">
        <v>89</v>
      </c>
      <c r="Y11" s="51" t="s">
        <v>89</v>
      </c>
      <c r="Z11" s="51" t="s">
        <v>89</v>
      </c>
      <c r="AA11" s="64"/>
      <c r="AB11" s="51" t="str">
        <f t="shared" si="11"/>
        <v>-</v>
      </c>
      <c r="AD11" s="136" t="str">
        <f t="shared" si="12"/>
        <v>-</v>
      </c>
    </row>
    <row r="12" spans="1:32" s="29" customFormat="1" ht="13" customHeight="1">
      <c r="A12" s="132">
        <f>'2'!A12</f>
        <v>39789</v>
      </c>
      <c r="B12" s="126">
        <f t="shared" si="6"/>
        <v>0</v>
      </c>
      <c r="C12" s="128" t="str">
        <f>'2'!C12</f>
        <v>Green Bay</v>
      </c>
      <c r="D12" s="81"/>
      <c r="E12" s="37"/>
      <c r="F12" s="82">
        <f t="shared" si="0"/>
        <v>0</v>
      </c>
      <c r="G12" s="41"/>
      <c r="H12" s="41">
        <v>0</v>
      </c>
      <c r="I12" s="133" t="e">
        <f t="shared" si="7"/>
        <v>#DIV/0!</v>
      </c>
      <c r="K12" s="40">
        <f t="shared" si="8"/>
        <v>0</v>
      </c>
      <c r="L12" s="45">
        <f t="shared" si="9"/>
        <v>0</v>
      </c>
      <c r="N12" s="37"/>
      <c r="O12" s="134"/>
      <c r="P12" s="126">
        <f t="shared" si="10"/>
        <v>0</v>
      </c>
      <c r="Q12" s="134" t="s">
        <v>89</v>
      </c>
      <c r="R12" s="135">
        <v>3.54166666666667E-2</v>
      </c>
      <c r="S12" s="37" t="s">
        <v>89</v>
      </c>
      <c r="U12" s="37" t="s">
        <v>89</v>
      </c>
      <c r="V12" s="37" t="s">
        <v>89</v>
      </c>
      <c r="X12" s="37"/>
      <c r="Y12" s="37" t="s">
        <v>89</v>
      </c>
      <c r="Z12" s="37" t="s">
        <v>89</v>
      </c>
      <c r="AA12" s="33"/>
      <c r="AB12" s="51" t="s">
        <v>11</v>
      </c>
      <c r="AD12" s="136">
        <f>IF((Q12="-"),O12,O12+Q12)</f>
        <v>0</v>
      </c>
    </row>
    <row r="13" spans="1:32" s="29" customFormat="1" ht="13" customHeight="1">
      <c r="A13" s="137">
        <f>'2'!A13</f>
        <v>39792</v>
      </c>
      <c r="B13" s="81">
        <f t="shared" si="6"/>
        <v>0</v>
      </c>
      <c r="C13" s="129" t="str">
        <f>'2'!C13</f>
        <v>Brookfield Coop</v>
      </c>
      <c r="D13" s="81"/>
      <c r="E13" s="51" t="s">
        <v>89</v>
      </c>
      <c r="F13" s="82">
        <f t="shared" si="0"/>
        <v>0</v>
      </c>
      <c r="G13" s="41"/>
      <c r="H13" s="41" t="s">
        <v>89</v>
      </c>
      <c r="I13" s="133" t="e">
        <f t="shared" si="7"/>
        <v>#VALUE!</v>
      </c>
      <c r="K13" s="40" t="e">
        <f t="shared" si="8"/>
        <v>#VALUE!</v>
      </c>
      <c r="L13" s="45" t="e">
        <f t="shared" si="9"/>
        <v>#VALUE!</v>
      </c>
      <c r="N13" s="37"/>
      <c r="O13" s="134"/>
      <c r="P13" s="126">
        <f t="shared" si="10"/>
        <v>0</v>
      </c>
      <c r="Q13" s="134" t="s">
        <v>89</v>
      </c>
      <c r="R13" s="135">
        <v>3.54166666666667E-2</v>
      </c>
      <c r="S13" s="37" t="s">
        <v>89</v>
      </c>
      <c r="U13" s="37" t="s">
        <v>89</v>
      </c>
      <c r="V13" s="37" t="s">
        <v>89</v>
      </c>
      <c r="X13" s="37" t="s">
        <v>89</v>
      </c>
      <c r="Y13" s="37" t="s">
        <v>89</v>
      </c>
      <c r="Z13" s="37" t="s">
        <v>89</v>
      </c>
      <c r="AA13" s="33"/>
      <c r="AB13" s="37" t="str">
        <f t="shared" si="11"/>
        <v>-</v>
      </c>
      <c r="AD13" s="136">
        <f>IF((Q13="-"),O13,O13+Q13)</f>
        <v>0</v>
      </c>
    </row>
    <row r="14" spans="1:32" s="29" customFormat="1" ht="13" customHeight="1">
      <c r="A14" s="137">
        <f>'2'!A14</f>
        <v>39801</v>
      </c>
      <c r="B14" s="81">
        <f t="shared" si="6"/>
        <v>0</v>
      </c>
      <c r="C14" s="129" t="str">
        <f>'2'!C14</f>
        <v>Fox City Stars</v>
      </c>
      <c r="D14" s="81"/>
      <c r="E14" s="51" t="s">
        <v>89</v>
      </c>
      <c r="F14" s="82">
        <f t="shared" si="0"/>
        <v>0</v>
      </c>
      <c r="G14" s="41"/>
      <c r="H14" s="41" t="s">
        <v>89</v>
      </c>
      <c r="I14" s="133" t="e">
        <f t="shared" si="1"/>
        <v>#VALUE!</v>
      </c>
      <c r="K14" s="40" t="e">
        <f t="shared" si="2"/>
        <v>#VALUE!</v>
      </c>
      <c r="L14" s="45" t="e">
        <f t="shared" si="3"/>
        <v>#VALUE!</v>
      </c>
      <c r="N14" s="37"/>
      <c r="O14" s="134"/>
      <c r="P14" s="126">
        <f t="shared" si="4"/>
        <v>0</v>
      </c>
      <c r="Q14" s="134" t="s">
        <v>89</v>
      </c>
      <c r="R14" s="135">
        <v>3.54166666666667E-2</v>
      </c>
      <c r="S14" s="37" t="s">
        <v>89</v>
      </c>
      <c r="U14" s="37" t="s">
        <v>89</v>
      </c>
      <c r="V14" s="37" t="s">
        <v>89</v>
      </c>
      <c r="X14" s="37" t="s">
        <v>89</v>
      </c>
      <c r="Y14" s="37" t="s">
        <v>89</v>
      </c>
      <c r="Z14" s="37" t="s">
        <v>89</v>
      </c>
      <c r="AA14" s="33"/>
      <c r="AB14" s="37" t="str">
        <f t="shared" si="5"/>
        <v>-</v>
      </c>
      <c r="AD14" s="136">
        <f>IF((Q14="-"),O14,O14+Q14)</f>
        <v>0</v>
      </c>
    </row>
    <row r="15" spans="1:32" s="29" customFormat="1" ht="13" customHeight="1">
      <c r="A15" s="137">
        <f>'2'!A18</f>
        <v>39812</v>
      </c>
      <c r="B15" s="81">
        <f t="shared" si="6"/>
        <v>0</v>
      </c>
      <c r="C15" s="129" t="e">
        <f>'2'!#REF!</f>
        <v>#REF!</v>
      </c>
      <c r="D15" s="81"/>
      <c r="E15" s="51" t="s">
        <v>89</v>
      </c>
      <c r="F15" s="82">
        <f t="shared" si="0"/>
        <v>0</v>
      </c>
      <c r="G15" s="41"/>
      <c r="H15" s="41" t="s">
        <v>89</v>
      </c>
      <c r="I15" s="133" t="e">
        <f t="shared" si="1"/>
        <v>#VALUE!</v>
      </c>
      <c r="K15" s="40" t="e">
        <f t="shared" si="2"/>
        <v>#VALUE!</v>
      </c>
      <c r="L15" s="45" t="e">
        <f t="shared" si="3"/>
        <v>#VALUE!</v>
      </c>
      <c r="N15" s="37"/>
      <c r="O15" s="134"/>
      <c r="P15" s="126">
        <f t="shared" si="4"/>
        <v>0</v>
      </c>
      <c r="Q15" s="134" t="s">
        <v>89</v>
      </c>
      <c r="R15" s="135">
        <v>3.54166666666667E-2</v>
      </c>
      <c r="S15" s="37" t="s">
        <v>89</v>
      </c>
      <c r="U15" s="37" t="s">
        <v>89</v>
      </c>
      <c r="V15" s="37" t="s">
        <v>89</v>
      </c>
      <c r="X15" s="37" t="s">
        <v>89</v>
      </c>
      <c r="Y15" s="37" t="s">
        <v>89</v>
      </c>
      <c r="Z15" s="37" t="s">
        <v>89</v>
      </c>
      <c r="AA15" s="33"/>
      <c r="AB15" s="37" t="str">
        <f t="shared" si="5"/>
        <v>-</v>
      </c>
      <c r="AD15" s="136">
        <f>IF((Q15="-"),O15,O15+Q15)</f>
        <v>0</v>
      </c>
    </row>
    <row r="16" spans="1:32" s="29" customFormat="1" ht="13" customHeight="1">
      <c r="A16" s="132">
        <f>'2'!A19</f>
        <v>39816</v>
      </c>
      <c r="B16" s="126">
        <f t="shared" si="6"/>
        <v>0</v>
      </c>
      <c r="C16" s="128" t="str">
        <f>'2'!C18</f>
        <v>Wisconsin Storm</v>
      </c>
      <c r="D16" s="126"/>
      <c r="E16" s="51" t="s">
        <v>89</v>
      </c>
      <c r="F16" s="82">
        <f t="shared" si="0"/>
        <v>0</v>
      </c>
      <c r="G16" s="41"/>
      <c r="H16" s="41" t="s">
        <v>89</v>
      </c>
      <c r="I16" s="133" t="e">
        <f t="shared" si="1"/>
        <v>#VALUE!</v>
      </c>
      <c r="J16" s="39"/>
      <c r="K16" s="41" t="e">
        <f t="shared" si="2"/>
        <v>#VALUE!</v>
      </c>
      <c r="L16" s="46" t="e">
        <f t="shared" si="3"/>
        <v>#VALUE!</v>
      </c>
      <c r="M16" s="39"/>
      <c r="N16" s="51"/>
      <c r="O16" s="144"/>
      <c r="P16" s="126">
        <f t="shared" si="4"/>
        <v>0</v>
      </c>
      <c r="Q16" s="144" t="s">
        <v>89</v>
      </c>
      <c r="R16" s="161">
        <v>3.54166666666667E-2</v>
      </c>
      <c r="S16" s="51" t="s">
        <v>89</v>
      </c>
      <c r="T16" s="39"/>
      <c r="U16" s="51" t="s">
        <v>89</v>
      </c>
      <c r="V16" s="51" t="s">
        <v>89</v>
      </c>
      <c r="W16" s="39"/>
      <c r="X16" s="51" t="s">
        <v>89</v>
      </c>
      <c r="Y16" s="51" t="s">
        <v>89</v>
      </c>
      <c r="Z16" s="51" t="s">
        <v>89</v>
      </c>
      <c r="AA16" s="64"/>
      <c r="AB16" s="51" t="str">
        <f t="shared" si="5"/>
        <v>-</v>
      </c>
      <c r="AD16" s="136">
        <f t="shared" si="12"/>
        <v>0</v>
      </c>
    </row>
    <row r="17" spans="1:33" s="29" customFormat="1" ht="13" customHeight="1">
      <c r="A17" s="132">
        <f>'2'!A20</f>
        <v>39817</v>
      </c>
      <c r="B17" s="126">
        <f t="shared" si="6"/>
        <v>0</v>
      </c>
      <c r="C17" s="128" t="str">
        <f>'2'!C19</f>
        <v>Stoughton</v>
      </c>
      <c r="D17" s="126"/>
      <c r="E17" s="51"/>
      <c r="F17" s="82">
        <f t="shared" si="0"/>
        <v>0</v>
      </c>
      <c r="G17" s="41"/>
      <c r="H17" s="41"/>
      <c r="I17" s="133" t="e">
        <f t="shared" si="1"/>
        <v>#DIV/0!</v>
      </c>
      <c r="J17" s="39"/>
      <c r="K17" s="41">
        <f t="shared" si="2"/>
        <v>0</v>
      </c>
      <c r="L17" s="46">
        <f t="shared" si="3"/>
        <v>0</v>
      </c>
      <c r="M17" s="39"/>
      <c r="N17" s="51"/>
      <c r="O17" s="144"/>
      <c r="P17" s="126">
        <f t="shared" si="4"/>
        <v>0</v>
      </c>
      <c r="Q17" s="144" t="s">
        <v>89</v>
      </c>
      <c r="R17" s="161">
        <v>3.54166666666667E-2</v>
      </c>
      <c r="S17" s="51" t="s">
        <v>89</v>
      </c>
      <c r="T17" s="39"/>
      <c r="U17" s="51" t="s">
        <v>89</v>
      </c>
      <c r="V17" s="51" t="s">
        <v>89</v>
      </c>
      <c r="W17" s="39"/>
      <c r="X17" s="51"/>
      <c r="Y17" s="51" t="s">
        <v>89</v>
      </c>
      <c r="Z17" s="51" t="s">
        <v>89</v>
      </c>
      <c r="AA17" s="64"/>
      <c r="AB17" s="51" t="str">
        <f t="shared" si="5"/>
        <v>-</v>
      </c>
      <c r="AD17" s="136">
        <f t="shared" si="12"/>
        <v>0</v>
      </c>
    </row>
    <row r="18" spans="1:33" s="29" customFormat="1" ht="13" customHeight="1">
      <c r="A18" s="132">
        <f>'2'!A21</f>
        <v>39822</v>
      </c>
      <c r="B18" s="126">
        <f t="shared" si="6"/>
        <v>0</v>
      </c>
      <c r="C18" s="128" t="str">
        <f>'2'!C20</f>
        <v>Appleton</v>
      </c>
      <c r="D18" s="126"/>
      <c r="E18" s="51"/>
      <c r="F18" s="82">
        <f t="shared" si="0"/>
        <v>0</v>
      </c>
      <c r="G18" s="41" t="s">
        <v>89</v>
      </c>
      <c r="H18" s="41" t="s">
        <v>89</v>
      </c>
      <c r="I18" s="133" t="str">
        <f t="shared" si="1"/>
        <v>-</v>
      </c>
      <c r="J18" s="39"/>
      <c r="K18" s="41" t="str">
        <f t="shared" si="2"/>
        <v>-</v>
      </c>
      <c r="L18" s="46" t="str">
        <f t="shared" si="3"/>
        <v>-</v>
      </c>
      <c r="M18" s="39"/>
      <c r="N18" s="51" t="s">
        <v>89</v>
      </c>
      <c r="O18" s="144" t="s">
        <v>89</v>
      </c>
      <c r="P18" s="126">
        <f t="shared" si="4"/>
        <v>0</v>
      </c>
      <c r="Q18" s="144" t="s">
        <v>89</v>
      </c>
      <c r="R18" s="161">
        <v>3.54166666666667E-2</v>
      </c>
      <c r="S18" s="51" t="s">
        <v>89</v>
      </c>
      <c r="T18" s="39"/>
      <c r="U18" s="51" t="s">
        <v>89</v>
      </c>
      <c r="V18" s="51" t="s">
        <v>89</v>
      </c>
      <c r="W18" s="39"/>
      <c r="X18" s="51" t="s">
        <v>89</v>
      </c>
      <c r="Y18" s="51" t="s">
        <v>89</v>
      </c>
      <c r="Z18" s="51" t="s">
        <v>89</v>
      </c>
      <c r="AA18" s="64"/>
      <c r="AB18" s="51" t="str">
        <f t="shared" si="5"/>
        <v>-</v>
      </c>
      <c r="AD18" s="136" t="str">
        <f t="shared" si="12"/>
        <v>-</v>
      </c>
    </row>
    <row r="19" spans="1:33" s="29" customFormat="1" ht="13" customHeight="1">
      <c r="A19" s="132">
        <f>'2'!A22</f>
        <v>39824</v>
      </c>
      <c r="B19" s="126">
        <f t="shared" si="6"/>
        <v>0</v>
      </c>
      <c r="C19" s="128" t="str">
        <f>'2'!C21</f>
        <v>USM</v>
      </c>
      <c r="D19" s="126"/>
      <c r="E19" s="51"/>
      <c r="F19" s="82">
        <f t="shared" si="0"/>
        <v>0</v>
      </c>
      <c r="G19" s="41" t="s">
        <v>89</v>
      </c>
      <c r="H19" s="41" t="s">
        <v>89</v>
      </c>
      <c r="I19" s="133" t="str">
        <f t="shared" si="1"/>
        <v>-</v>
      </c>
      <c r="J19" s="39"/>
      <c r="K19" s="41" t="str">
        <f t="shared" si="2"/>
        <v>-</v>
      </c>
      <c r="L19" s="46" t="str">
        <f t="shared" si="3"/>
        <v>-</v>
      </c>
      <c r="M19" s="39"/>
      <c r="N19" s="51" t="s">
        <v>89</v>
      </c>
      <c r="O19" s="144" t="s">
        <v>89</v>
      </c>
      <c r="P19" s="126">
        <f t="shared" si="4"/>
        <v>0</v>
      </c>
      <c r="Q19" s="144" t="s">
        <v>89</v>
      </c>
      <c r="R19" s="161">
        <v>3.54166666666667E-2</v>
      </c>
      <c r="S19" s="51" t="s">
        <v>89</v>
      </c>
      <c r="T19" s="39"/>
      <c r="U19" s="51" t="s">
        <v>89</v>
      </c>
      <c r="V19" s="51" t="s">
        <v>89</v>
      </c>
      <c r="W19" s="39"/>
      <c r="X19" s="51" t="s">
        <v>89</v>
      </c>
      <c r="Y19" s="51" t="s">
        <v>89</v>
      </c>
      <c r="Z19" s="51" t="s">
        <v>89</v>
      </c>
      <c r="AA19" s="64"/>
      <c r="AB19" s="51" t="str">
        <f t="shared" si="5"/>
        <v>-</v>
      </c>
      <c r="AD19" s="136" t="str">
        <f t="shared" si="12"/>
        <v>-</v>
      </c>
    </row>
    <row r="20" spans="1:33" s="29" customFormat="1" ht="13" customHeight="1">
      <c r="A20" s="146">
        <f>'2'!A23</f>
        <v>39830</v>
      </c>
      <c r="B20" s="126">
        <f t="shared" si="6"/>
        <v>0</v>
      </c>
      <c r="C20" s="160" t="str">
        <f>'2'!C22</f>
        <v>Middleton</v>
      </c>
      <c r="D20" s="126"/>
      <c r="E20" s="99"/>
      <c r="F20" s="82">
        <f t="shared" si="0"/>
        <v>0</v>
      </c>
      <c r="G20" s="101" t="s">
        <v>89</v>
      </c>
      <c r="H20" s="101" t="s">
        <v>89</v>
      </c>
      <c r="I20" s="147" t="str">
        <f t="shared" ref="I20:I28" si="13">IF(G20="-","-",IF((H20/P20)=0,"0.00",H20/P20))</f>
        <v>-</v>
      </c>
      <c r="K20" s="101" t="str">
        <f t="shared" ref="K20:K28" si="14">IF(G20="-","-",G20-H20)</f>
        <v>-</v>
      </c>
      <c r="L20" s="105" t="str">
        <f t="shared" ref="L20:L28" si="15">IF(G20="-","-",IF(K20=0,0,K20/G20))</f>
        <v>-</v>
      </c>
      <c r="N20" s="99" t="s">
        <v>89</v>
      </c>
      <c r="O20" s="148" t="s">
        <v>89</v>
      </c>
      <c r="P20" s="126">
        <f t="shared" ref="P20:P28" si="16">IF(F20=1,O20/R20,0)</f>
        <v>0</v>
      </c>
      <c r="Q20" s="148" t="s">
        <v>89</v>
      </c>
      <c r="R20" s="135">
        <v>3.54166666666667E-2</v>
      </c>
      <c r="S20" s="99" t="s">
        <v>89</v>
      </c>
      <c r="U20" s="99" t="s">
        <v>89</v>
      </c>
      <c r="V20" s="99" t="s">
        <v>89</v>
      </c>
      <c r="X20" s="99" t="s">
        <v>89</v>
      </c>
      <c r="Y20" s="99" t="s">
        <v>89</v>
      </c>
      <c r="Z20" s="99" t="s">
        <v>89</v>
      </c>
      <c r="AA20" s="33"/>
      <c r="AB20" s="99" t="str">
        <f t="shared" ref="AB20:AB28" si="17">IF(AND(H20=0,N20=1),1,"-")</f>
        <v>-</v>
      </c>
      <c r="AD20" s="136" t="str">
        <f t="shared" si="12"/>
        <v>-</v>
      </c>
    </row>
    <row r="21" spans="1:33" s="29" customFormat="1" ht="13" customHeight="1">
      <c r="A21" s="132">
        <f>'2'!A24</f>
        <v>39100</v>
      </c>
      <c r="B21" s="126">
        <f t="shared" si="6"/>
        <v>0</v>
      </c>
      <c r="C21" s="128" t="str">
        <f>'2'!C23</f>
        <v>Fond du Lac</v>
      </c>
      <c r="D21" s="126"/>
      <c r="E21" s="51"/>
      <c r="F21" s="82">
        <f t="shared" si="0"/>
        <v>0</v>
      </c>
      <c r="G21" s="41" t="s">
        <v>89</v>
      </c>
      <c r="H21" s="41" t="s">
        <v>89</v>
      </c>
      <c r="I21" s="133" t="str">
        <f t="shared" si="13"/>
        <v>-</v>
      </c>
      <c r="K21" s="40" t="str">
        <f t="shared" si="14"/>
        <v>-</v>
      </c>
      <c r="L21" s="45" t="str">
        <f t="shared" si="15"/>
        <v>-</v>
      </c>
      <c r="N21" s="37" t="s">
        <v>89</v>
      </c>
      <c r="O21" s="134" t="s">
        <v>89</v>
      </c>
      <c r="P21" s="126">
        <f t="shared" si="16"/>
        <v>0</v>
      </c>
      <c r="Q21" s="134" t="s">
        <v>89</v>
      </c>
      <c r="R21" s="135">
        <v>3.54166666666667E-2</v>
      </c>
      <c r="S21" s="37" t="s">
        <v>89</v>
      </c>
      <c r="U21" s="37" t="s">
        <v>89</v>
      </c>
      <c r="V21" s="37" t="s">
        <v>89</v>
      </c>
      <c r="X21" s="37" t="s">
        <v>89</v>
      </c>
      <c r="Y21" s="37" t="s">
        <v>89</v>
      </c>
      <c r="Z21" s="37" t="s">
        <v>89</v>
      </c>
      <c r="AA21" s="33"/>
      <c r="AB21" s="37" t="str">
        <f t="shared" si="17"/>
        <v>-</v>
      </c>
      <c r="AD21" s="136" t="str">
        <f>IF((Q21="-"),O21,O21+Q21)</f>
        <v>-</v>
      </c>
    </row>
    <row r="22" spans="1:33" s="29" customFormat="1" ht="13" customHeight="1">
      <c r="A22" s="132" t="e">
        <f>'2'!#REF!</f>
        <v>#REF!</v>
      </c>
      <c r="B22" s="126">
        <f t="shared" si="6"/>
        <v>0</v>
      </c>
      <c r="C22" s="128" t="e">
        <f>'2'!#REF!</f>
        <v>#REF!</v>
      </c>
      <c r="D22" s="126"/>
      <c r="E22" s="51"/>
      <c r="F22" s="82">
        <f t="shared" si="0"/>
        <v>0</v>
      </c>
      <c r="G22" s="41" t="s">
        <v>89</v>
      </c>
      <c r="H22" s="41" t="s">
        <v>89</v>
      </c>
      <c r="I22" s="133" t="str">
        <f t="shared" si="13"/>
        <v>-</v>
      </c>
      <c r="K22" s="40" t="str">
        <f t="shared" si="14"/>
        <v>-</v>
      </c>
      <c r="L22" s="45" t="str">
        <f t="shared" si="15"/>
        <v>-</v>
      </c>
      <c r="N22" s="37" t="s">
        <v>89</v>
      </c>
      <c r="O22" s="134" t="s">
        <v>89</v>
      </c>
      <c r="P22" s="126">
        <f t="shared" si="16"/>
        <v>0</v>
      </c>
      <c r="Q22" s="134" t="s">
        <v>89</v>
      </c>
      <c r="R22" s="135">
        <v>3.54166666666667E-2</v>
      </c>
      <c r="S22" s="37" t="s">
        <v>89</v>
      </c>
      <c r="U22" s="37" t="s">
        <v>89</v>
      </c>
      <c r="V22" s="37" t="s">
        <v>89</v>
      </c>
      <c r="X22" s="37" t="s">
        <v>89</v>
      </c>
      <c r="Y22" s="37" t="s">
        <v>89</v>
      </c>
      <c r="Z22" s="37" t="s">
        <v>89</v>
      </c>
      <c r="AA22" s="33"/>
      <c r="AB22" s="37" t="str">
        <f t="shared" si="17"/>
        <v>-</v>
      </c>
      <c r="AD22" s="136" t="str">
        <f t="shared" si="12"/>
        <v>-</v>
      </c>
    </row>
    <row r="23" spans="1:33" s="29" customFormat="1" ht="13" customHeight="1">
      <c r="A23" s="146" t="e">
        <f>'2'!#REF!</f>
        <v>#REF!</v>
      </c>
      <c r="B23" s="126">
        <f t="shared" si="6"/>
        <v>0</v>
      </c>
      <c r="C23" s="160" t="e">
        <f>'2'!#REF!</f>
        <v>#REF!</v>
      </c>
      <c r="D23" s="126"/>
      <c r="E23" s="99"/>
      <c r="F23" s="82">
        <f t="shared" si="0"/>
        <v>0</v>
      </c>
      <c r="G23" s="101" t="s">
        <v>89</v>
      </c>
      <c r="H23" s="101" t="s">
        <v>89</v>
      </c>
      <c r="I23" s="147" t="str">
        <f t="shared" si="13"/>
        <v>-</v>
      </c>
      <c r="K23" s="101" t="str">
        <f t="shared" si="14"/>
        <v>-</v>
      </c>
      <c r="L23" s="105" t="str">
        <f t="shared" si="15"/>
        <v>-</v>
      </c>
      <c r="N23" s="99" t="s">
        <v>89</v>
      </c>
      <c r="O23" s="148" t="s">
        <v>89</v>
      </c>
      <c r="P23" s="126">
        <f t="shared" si="16"/>
        <v>0</v>
      </c>
      <c r="Q23" s="148" t="s">
        <v>89</v>
      </c>
      <c r="R23" s="135">
        <v>3.54166666666667E-2</v>
      </c>
      <c r="S23" s="99" t="s">
        <v>89</v>
      </c>
      <c r="U23" s="99" t="s">
        <v>89</v>
      </c>
      <c r="V23" s="99" t="s">
        <v>89</v>
      </c>
      <c r="X23" s="99" t="s">
        <v>89</v>
      </c>
      <c r="Y23" s="99" t="s">
        <v>89</v>
      </c>
      <c r="Z23" s="99" t="s">
        <v>89</v>
      </c>
      <c r="AA23" s="33"/>
      <c r="AB23" s="99" t="str">
        <f t="shared" si="17"/>
        <v>-</v>
      </c>
      <c r="AD23" s="136" t="str">
        <f t="shared" si="12"/>
        <v>-</v>
      </c>
    </row>
    <row r="24" spans="1:33" s="29" customFormat="1" ht="13" customHeight="1">
      <c r="A24" s="132" t="e">
        <f>'2'!#REF!</f>
        <v>#REF!</v>
      </c>
      <c r="B24" s="126">
        <f t="shared" si="6"/>
        <v>0</v>
      </c>
      <c r="C24" s="128" t="e">
        <f>'2'!#REF!</f>
        <v>#REF!</v>
      </c>
      <c r="D24" s="126"/>
      <c r="E24" s="51"/>
      <c r="F24" s="82">
        <f t="shared" si="0"/>
        <v>0</v>
      </c>
      <c r="G24" s="41" t="s">
        <v>89</v>
      </c>
      <c r="H24" s="41" t="s">
        <v>89</v>
      </c>
      <c r="I24" s="133" t="str">
        <f t="shared" si="13"/>
        <v>-</v>
      </c>
      <c r="K24" s="40" t="str">
        <f t="shared" si="14"/>
        <v>-</v>
      </c>
      <c r="L24" s="45" t="str">
        <f t="shared" si="15"/>
        <v>-</v>
      </c>
      <c r="N24" s="37" t="s">
        <v>89</v>
      </c>
      <c r="O24" s="134" t="s">
        <v>89</v>
      </c>
      <c r="P24" s="126">
        <f t="shared" si="16"/>
        <v>0</v>
      </c>
      <c r="Q24" s="134" t="s">
        <v>89</v>
      </c>
      <c r="R24" s="135">
        <v>3.54166666666667E-2</v>
      </c>
      <c r="S24" s="37" t="s">
        <v>89</v>
      </c>
      <c r="U24" s="37" t="s">
        <v>89</v>
      </c>
      <c r="V24" s="37" t="s">
        <v>89</v>
      </c>
      <c r="X24" s="37" t="s">
        <v>89</v>
      </c>
      <c r="Y24" s="37" t="s">
        <v>89</v>
      </c>
      <c r="Z24" s="37" t="s">
        <v>89</v>
      </c>
      <c r="AA24" s="33"/>
      <c r="AB24" s="37" t="str">
        <f t="shared" si="17"/>
        <v>-</v>
      </c>
      <c r="AD24" s="136" t="str">
        <f t="shared" si="12"/>
        <v>-</v>
      </c>
    </row>
    <row r="25" spans="1:33" s="29" customFormat="1" ht="13" customHeight="1">
      <c r="A25" s="132">
        <f>'2'!A25</f>
        <v>39834</v>
      </c>
      <c r="B25" s="126">
        <f t="shared" si="6"/>
        <v>0</v>
      </c>
      <c r="C25" s="128" t="str">
        <f>'2'!C25</f>
        <v>Finals</v>
      </c>
      <c r="D25" s="126"/>
      <c r="E25" s="51"/>
      <c r="F25" s="82">
        <f t="shared" si="0"/>
        <v>0</v>
      </c>
      <c r="G25" s="41" t="s">
        <v>89</v>
      </c>
      <c r="H25" s="41" t="s">
        <v>89</v>
      </c>
      <c r="I25" s="133" t="str">
        <f t="shared" si="13"/>
        <v>-</v>
      </c>
      <c r="K25" s="40" t="str">
        <f t="shared" si="14"/>
        <v>-</v>
      </c>
      <c r="L25" s="45" t="str">
        <f t="shared" si="15"/>
        <v>-</v>
      </c>
      <c r="N25" s="37" t="s">
        <v>89</v>
      </c>
      <c r="O25" s="134" t="s">
        <v>89</v>
      </c>
      <c r="P25" s="126">
        <f t="shared" si="16"/>
        <v>0</v>
      </c>
      <c r="Q25" s="134" t="s">
        <v>89</v>
      </c>
      <c r="R25" s="135">
        <v>3.54166666666667E-2</v>
      </c>
      <c r="S25" s="37" t="s">
        <v>89</v>
      </c>
      <c r="U25" s="37" t="s">
        <v>89</v>
      </c>
      <c r="V25" s="37" t="s">
        <v>89</v>
      </c>
      <c r="X25" s="37" t="s">
        <v>89</v>
      </c>
      <c r="Y25" s="37" t="s">
        <v>89</v>
      </c>
      <c r="Z25" s="37" t="s">
        <v>89</v>
      </c>
      <c r="AA25" s="33"/>
      <c r="AB25" s="37" t="str">
        <f t="shared" si="17"/>
        <v>-</v>
      </c>
      <c r="AD25" s="136" t="str">
        <f t="shared" si="12"/>
        <v>-</v>
      </c>
    </row>
    <row r="26" spans="1:33" s="29" customFormat="1" ht="13" customHeight="1">
      <c r="A26" s="132">
        <f>'2'!A26</f>
        <v>39837</v>
      </c>
      <c r="B26" s="126">
        <f t="shared" si="6"/>
        <v>0</v>
      </c>
      <c r="C26" s="128" t="str">
        <f>'2'!C26</f>
        <v>Tournament</v>
      </c>
      <c r="D26" s="126"/>
      <c r="E26" s="51"/>
      <c r="F26" s="82">
        <f t="shared" si="0"/>
        <v>0</v>
      </c>
      <c r="G26" s="41" t="s">
        <v>89</v>
      </c>
      <c r="H26" s="41" t="s">
        <v>89</v>
      </c>
      <c r="I26" s="133" t="str">
        <f t="shared" si="13"/>
        <v>-</v>
      </c>
      <c r="K26" s="40" t="str">
        <f t="shared" si="14"/>
        <v>-</v>
      </c>
      <c r="L26" s="45" t="str">
        <f t="shared" si="15"/>
        <v>-</v>
      </c>
      <c r="N26" s="37" t="s">
        <v>89</v>
      </c>
      <c r="O26" s="134" t="s">
        <v>89</v>
      </c>
      <c r="P26" s="126">
        <f t="shared" si="16"/>
        <v>0</v>
      </c>
      <c r="Q26" s="134" t="s">
        <v>89</v>
      </c>
      <c r="R26" s="135">
        <v>3.54166666666667E-2</v>
      </c>
      <c r="S26" s="37" t="s">
        <v>89</v>
      </c>
      <c r="U26" s="37" t="s">
        <v>89</v>
      </c>
      <c r="V26" s="37" t="s">
        <v>89</v>
      </c>
      <c r="X26" s="37" t="s">
        <v>89</v>
      </c>
      <c r="Y26" s="37" t="s">
        <v>89</v>
      </c>
      <c r="Z26" s="37" t="s">
        <v>89</v>
      </c>
      <c r="AA26" s="33"/>
      <c r="AB26" s="37" t="str">
        <f t="shared" si="17"/>
        <v>-</v>
      </c>
      <c r="AD26" s="136" t="str">
        <f t="shared" si="12"/>
        <v>-</v>
      </c>
    </row>
    <row r="27" spans="1:33" s="29" customFormat="1" ht="13" customHeight="1">
      <c r="A27" s="137">
        <f>'2'!A27</f>
        <v>39838</v>
      </c>
      <c r="B27" s="81">
        <f t="shared" si="6"/>
        <v>0</v>
      </c>
      <c r="C27" s="129" t="str">
        <f>'2'!C27</f>
        <v>Tournament</v>
      </c>
      <c r="D27" s="81"/>
      <c r="E27" s="51"/>
      <c r="F27" s="82">
        <f t="shared" si="0"/>
        <v>0</v>
      </c>
      <c r="G27" s="41" t="s">
        <v>89</v>
      </c>
      <c r="H27" s="41" t="s">
        <v>89</v>
      </c>
      <c r="I27" s="133" t="str">
        <f t="shared" si="13"/>
        <v>-</v>
      </c>
      <c r="K27" s="40" t="str">
        <f t="shared" si="14"/>
        <v>-</v>
      </c>
      <c r="L27" s="45" t="str">
        <f t="shared" si="15"/>
        <v>-</v>
      </c>
      <c r="N27" s="37" t="s">
        <v>89</v>
      </c>
      <c r="O27" s="134" t="s">
        <v>89</v>
      </c>
      <c r="P27" s="126">
        <f t="shared" si="16"/>
        <v>0</v>
      </c>
      <c r="Q27" s="134" t="s">
        <v>89</v>
      </c>
      <c r="R27" s="135">
        <v>3.54166666666667E-2</v>
      </c>
      <c r="S27" s="37" t="s">
        <v>89</v>
      </c>
      <c r="U27" s="37" t="s">
        <v>89</v>
      </c>
      <c r="V27" s="37" t="s">
        <v>89</v>
      </c>
      <c r="X27" s="37" t="s">
        <v>89</v>
      </c>
      <c r="Y27" s="37" t="s">
        <v>89</v>
      </c>
      <c r="Z27" s="37" t="s">
        <v>89</v>
      </c>
      <c r="AA27" s="33"/>
      <c r="AB27" s="37" t="str">
        <f t="shared" si="17"/>
        <v>-</v>
      </c>
      <c r="AD27" s="136" t="str">
        <f t="shared" si="12"/>
        <v>-</v>
      </c>
    </row>
    <row r="28" spans="1:33" s="29" customFormat="1" ht="13" customHeight="1">
      <c r="A28" s="137">
        <f>'2'!A28</f>
        <v>39841</v>
      </c>
      <c r="B28" s="81">
        <f t="shared" si="6"/>
        <v>0</v>
      </c>
      <c r="C28" s="129" t="str">
        <f>'2'!C28</f>
        <v>Brookfield Coop</v>
      </c>
      <c r="D28" s="81"/>
      <c r="E28" s="51"/>
      <c r="F28" s="82">
        <f t="shared" si="0"/>
        <v>0</v>
      </c>
      <c r="G28" s="41" t="s">
        <v>89</v>
      </c>
      <c r="H28" s="41" t="s">
        <v>89</v>
      </c>
      <c r="I28" s="133" t="str">
        <f t="shared" si="13"/>
        <v>-</v>
      </c>
      <c r="K28" s="40" t="str">
        <f t="shared" si="14"/>
        <v>-</v>
      </c>
      <c r="L28" s="45" t="str">
        <f t="shared" si="15"/>
        <v>-</v>
      </c>
      <c r="N28" s="37" t="s">
        <v>89</v>
      </c>
      <c r="O28" s="134" t="s">
        <v>89</v>
      </c>
      <c r="P28" s="126">
        <f t="shared" si="16"/>
        <v>0</v>
      </c>
      <c r="Q28" s="134" t="s">
        <v>89</v>
      </c>
      <c r="R28" s="135">
        <v>3.54166666666667E-2</v>
      </c>
      <c r="S28" s="37" t="s">
        <v>89</v>
      </c>
      <c r="U28" s="37" t="s">
        <v>89</v>
      </c>
      <c r="V28" s="37" t="s">
        <v>89</v>
      </c>
      <c r="X28" s="37" t="s">
        <v>89</v>
      </c>
      <c r="Y28" s="37" t="s">
        <v>89</v>
      </c>
      <c r="Z28" s="37" t="s">
        <v>89</v>
      </c>
      <c r="AA28" s="33"/>
      <c r="AB28" s="37" t="str">
        <f t="shared" si="17"/>
        <v>-</v>
      </c>
      <c r="AD28" s="136" t="str">
        <f t="shared" si="12"/>
        <v>-</v>
      </c>
    </row>
    <row r="29" spans="1:33" s="29" customFormat="1" ht="13" customHeight="1">
      <c r="A29" s="137">
        <f>'2'!A29</f>
        <v>39843</v>
      </c>
      <c r="B29" s="81">
        <f t="shared" si="6"/>
        <v>0</v>
      </c>
      <c r="C29" s="129" t="str">
        <f>'2'!C29</f>
        <v>Baraboo</v>
      </c>
      <c r="D29" s="81"/>
      <c r="E29" s="51"/>
      <c r="F29" s="82">
        <f t="shared" si="0"/>
        <v>0</v>
      </c>
      <c r="G29" s="41"/>
      <c r="H29" s="41"/>
      <c r="I29" s="133" t="e">
        <f t="shared" si="1"/>
        <v>#DIV/0!</v>
      </c>
      <c r="K29" s="40">
        <f t="shared" si="2"/>
        <v>0</v>
      </c>
      <c r="L29" s="45">
        <f t="shared" si="3"/>
        <v>0</v>
      </c>
      <c r="N29" s="37"/>
      <c r="O29" s="134"/>
      <c r="P29" s="126">
        <f t="shared" si="4"/>
        <v>0</v>
      </c>
      <c r="Q29" s="134" t="s">
        <v>89</v>
      </c>
      <c r="R29" s="135">
        <v>3.54166666666667E-2</v>
      </c>
      <c r="S29" s="37" t="s">
        <v>89</v>
      </c>
      <c r="U29" s="37" t="s">
        <v>89</v>
      </c>
      <c r="V29" s="37" t="s">
        <v>89</v>
      </c>
      <c r="X29" s="37"/>
      <c r="Y29" s="37" t="s">
        <v>89</v>
      </c>
      <c r="Z29" s="37" t="s">
        <v>89</v>
      </c>
      <c r="AA29" s="33"/>
      <c r="AB29" s="37" t="str">
        <f t="shared" si="5"/>
        <v>-</v>
      </c>
      <c r="AD29" s="136">
        <f t="shared" si="12"/>
        <v>0</v>
      </c>
    </row>
    <row r="30" spans="1:33" s="29" customFormat="1" ht="13" customHeight="1">
      <c r="A30" s="137">
        <f>'2'!A31</f>
        <v>39848</v>
      </c>
      <c r="B30" s="81">
        <f t="shared" si="6"/>
        <v>0</v>
      </c>
      <c r="C30" s="129" t="str">
        <f>'2'!C31</f>
        <v>USM</v>
      </c>
      <c r="D30" s="81"/>
      <c r="E30" s="37"/>
      <c r="F30" s="82">
        <f t="shared" si="0"/>
        <v>0</v>
      </c>
      <c r="G30" s="41"/>
      <c r="H30" s="41"/>
      <c r="I30" s="133" t="e">
        <f t="shared" ref="I30" si="18">IF(G30="-","-",IF((H30/P30)=0,"0.00",H30/P30))</f>
        <v>#DIV/0!</v>
      </c>
      <c r="K30" s="40">
        <f t="shared" ref="K30" si="19">IF(G30="-","-",G30-H30)</f>
        <v>0</v>
      </c>
      <c r="L30" s="45">
        <f t="shared" ref="L30" si="20">IF(G30="-","-",IF(K30=0,0,K30/G30))</f>
        <v>0</v>
      </c>
      <c r="N30" s="37"/>
      <c r="O30" s="134"/>
      <c r="P30" s="126">
        <f t="shared" ref="P30" si="21">IF(F30=1,O30/R30,0)</f>
        <v>0</v>
      </c>
      <c r="Q30" s="134" t="s">
        <v>89</v>
      </c>
      <c r="R30" s="135">
        <v>3.54166666666667E-2</v>
      </c>
      <c r="S30" s="37" t="s">
        <v>89</v>
      </c>
      <c r="U30" s="37" t="s">
        <v>89</v>
      </c>
      <c r="V30" s="37" t="s">
        <v>89</v>
      </c>
      <c r="X30" s="37" t="s">
        <v>89</v>
      </c>
      <c r="Y30" s="37" t="s">
        <v>89</v>
      </c>
      <c r="Z30" s="37" t="s">
        <v>89</v>
      </c>
      <c r="AA30" s="33"/>
      <c r="AB30" s="37" t="str">
        <f t="shared" si="5"/>
        <v>-</v>
      </c>
      <c r="AD30" s="136">
        <f t="shared" si="12"/>
        <v>0</v>
      </c>
    </row>
    <row r="31" spans="1:33" s="33" customFormat="1" ht="8" customHeight="1">
      <c r="B31" s="29"/>
      <c r="D31" s="29"/>
      <c r="F31" s="29"/>
      <c r="G31" s="64"/>
      <c r="N31" s="29"/>
      <c r="O31" s="29"/>
      <c r="P31" s="29"/>
      <c r="Q31" s="29"/>
      <c r="R31" s="29"/>
      <c r="S31" s="29"/>
      <c r="T31" s="29"/>
      <c r="U31" s="39"/>
      <c r="V31" s="39"/>
      <c r="W31" s="29"/>
      <c r="X31" s="29"/>
      <c r="Y31" s="29"/>
      <c r="Z31" s="29"/>
      <c r="AB31" s="29"/>
      <c r="AC31" s="29"/>
    </row>
    <row r="32" spans="1:33" s="33" customFormat="1" ht="14">
      <c r="A32" s="76">
        <f>SUM(B7:B30)</f>
        <v>0</v>
      </c>
      <c r="B32" s="29"/>
      <c r="C32" s="66" t="s">
        <v>31</v>
      </c>
      <c r="D32" s="29"/>
      <c r="E32" s="116">
        <f>SUM(F7:F30)</f>
        <v>3</v>
      </c>
      <c r="F32" s="29"/>
      <c r="G32" s="118">
        <f>SUM(G7:G30)</f>
        <v>34</v>
      </c>
      <c r="H32" s="67">
        <f>SUM(H7:H30)</f>
        <v>7</v>
      </c>
      <c r="I32" s="133">
        <f>IF(G32=0,"-",IF((H32/P32)=0,"0.00",H32/P32))</f>
        <v>4.3536585365853702</v>
      </c>
      <c r="K32" s="67" t="e">
        <f>SUM(K7:K30)</f>
        <v>#VALUE!</v>
      </c>
      <c r="L32" s="112" t="e">
        <f>IF(K32=0,"-",K32/G32)</f>
        <v>#VALUE!</v>
      </c>
      <c r="N32" s="138">
        <f>SUM(N7:N30)</f>
        <v>1</v>
      </c>
      <c r="O32" s="139" t="str">
        <f>IF(G48&lt;10,CONCATENATE(E48,":0",G48),CONCATENATE(E48,":",G48))</f>
        <v>82:00</v>
      </c>
      <c r="P32" s="140">
        <f>SUM(P7:P30)</f>
        <v>1.6078431372549002</v>
      </c>
      <c r="Q32" s="141" t="str">
        <f>IF(L48&lt;10,CONCATENATE(K48,":0",L48),CONCATENATE(K48,":",L48))</f>
        <v>0:00</v>
      </c>
      <c r="R32" s="29"/>
      <c r="S32" s="142">
        <f>SUM(S7:S30)</f>
        <v>0</v>
      </c>
      <c r="T32" s="29"/>
      <c r="U32" s="138">
        <f>SUM(U7:U30)</f>
        <v>0</v>
      </c>
      <c r="V32" s="138">
        <f>SUM(V7:V30)</f>
        <v>0</v>
      </c>
      <c r="W32" s="29"/>
      <c r="X32" s="138">
        <f>SUM(X7:X30)</f>
        <v>0</v>
      </c>
      <c r="Y32" s="138">
        <f>SUM(Y7:Y30)</f>
        <v>1</v>
      </c>
      <c r="Z32" s="138">
        <f>SUM(Z7:Z30)</f>
        <v>0</v>
      </c>
      <c r="AB32" s="138">
        <f>SUM(AB7:AB30)</f>
        <v>0</v>
      </c>
      <c r="AC32" s="29"/>
      <c r="AD32" s="143">
        <f>SUM(AD7:AD30)</f>
        <v>5.6944444444444443E-2</v>
      </c>
      <c r="AF32" s="97">
        <f>(HOUR(AD32)*60)+(MINUTE(AD32))</f>
        <v>82</v>
      </c>
      <c r="AG32" s="33">
        <f>SECOND(AD32)</f>
        <v>0</v>
      </c>
    </row>
    <row r="33" spans="1:33" s="29" customFormat="1" ht="12">
      <c r="U33" s="39"/>
      <c r="V33" s="39"/>
    </row>
    <row r="34" spans="1:33" s="29" customFormat="1" ht="13" customHeight="1">
      <c r="A34" s="137">
        <f>'2'!A35</f>
        <v>39127</v>
      </c>
      <c r="B34" s="81">
        <f t="shared" ref="B34:B40" si="22">IF(AND(Q34&lt;&gt;"",Q34&lt;&gt;"-"),1,0)</f>
        <v>0</v>
      </c>
      <c r="C34" s="52" t="str">
        <f>'2'!C35</f>
        <v>Regionals - Waupun</v>
      </c>
      <c r="D34" s="81"/>
      <c r="E34" s="37"/>
      <c r="F34" s="82">
        <f t="shared" ref="F34:F35" si="23">IF(AND(E34&lt;&gt;"",E34&lt;&gt;"-"),1,0)</f>
        <v>0</v>
      </c>
      <c r="G34" s="41"/>
      <c r="H34" s="41"/>
      <c r="I34" s="133" t="e">
        <f t="shared" ref="I34:I35" si="24">IF(G34="-","-",IF((H34/P34)=0,"0.00",H34/P34))</f>
        <v>#DIV/0!</v>
      </c>
      <c r="K34" s="40">
        <f t="shared" ref="K34:K35" si="25">IF(G34="-","-",G34-H34)</f>
        <v>0</v>
      </c>
      <c r="L34" s="45">
        <f t="shared" ref="L34:L35" si="26">IF(G34="-","-",IF(K34=0,0,K34/G34))</f>
        <v>0</v>
      </c>
      <c r="N34" s="37"/>
      <c r="O34" s="134"/>
      <c r="P34" s="126">
        <f t="shared" ref="P34:P35" si="27">IF(F34=1,O34/R34,0)</f>
        <v>0</v>
      </c>
      <c r="Q34" s="134" t="s">
        <v>89</v>
      </c>
      <c r="R34" s="135">
        <v>3.54166666666667E-2</v>
      </c>
      <c r="S34" s="37" t="s">
        <v>89</v>
      </c>
      <c r="U34" s="37" t="s">
        <v>89</v>
      </c>
      <c r="V34" s="37" t="s">
        <v>89</v>
      </c>
      <c r="X34" s="37"/>
      <c r="Y34" s="37" t="s">
        <v>89</v>
      </c>
      <c r="Z34" s="37" t="s">
        <v>89</v>
      </c>
      <c r="AA34" s="33"/>
      <c r="AB34" s="37" t="str">
        <f t="shared" ref="AB34:AB35" si="28">IF(AND(H34=0,N34=1),1,"-")</f>
        <v>-</v>
      </c>
      <c r="AD34" s="136">
        <f t="shared" ref="AD34:AD40" si="29">IF((Q34="-"),O34,O34+Q34)</f>
        <v>0</v>
      </c>
    </row>
    <row r="35" spans="1:33" s="29" customFormat="1" ht="13" customHeight="1">
      <c r="A35" s="137">
        <f>'2'!A36</f>
        <v>39129</v>
      </c>
      <c r="B35" s="81">
        <f t="shared" ref="B35" si="30">IF(AND(Q35&lt;&gt;"",Q35&lt;&gt;"-"),1,0)</f>
        <v>0</v>
      </c>
      <c r="C35" s="52" t="str">
        <f>'2'!C36</f>
        <v>Regionals - Brookfield</v>
      </c>
      <c r="D35" s="81"/>
      <c r="E35" s="37"/>
      <c r="F35" s="82">
        <f t="shared" si="23"/>
        <v>0</v>
      </c>
      <c r="G35" s="41"/>
      <c r="H35" s="41"/>
      <c r="I35" s="133" t="e">
        <f t="shared" si="24"/>
        <v>#DIV/0!</v>
      </c>
      <c r="K35" s="40">
        <f t="shared" si="25"/>
        <v>0</v>
      </c>
      <c r="L35" s="45">
        <f t="shared" si="26"/>
        <v>0</v>
      </c>
      <c r="N35" s="37"/>
      <c r="O35" s="134"/>
      <c r="P35" s="126">
        <f t="shared" si="27"/>
        <v>0</v>
      </c>
      <c r="Q35" s="134" t="s">
        <v>89</v>
      </c>
      <c r="R35" s="135">
        <v>3.54166666666667E-2</v>
      </c>
      <c r="S35" s="37" t="s">
        <v>89</v>
      </c>
      <c r="U35" s="37" t="s">
        <v>89</v>
      </c>
      <c r="V35" s="37" t="s">
        <v>89</v>
      </c>
      <c r="X35" s="37"/>
      <c r="Y35" s="37" t="s">
        <v>89</v>
      </c>
      <c r="Z35" s="37" t="s">
        <v>89</v>
      </c>
      <c r="AA35" s="33"/>
      <c r="AB35" s="37" t="str">
        <f t="shared" si="28"/>
        <v>-</v>
      </c>
      <c r="AD35" s="136">
        <f t="shared" ref="AD35" si="31">IF((Q35="-"),O35,O35+Q35)</f>
        <v>0</v>
      </c>
    </row>
    <row r="36" spans="1:33" s="29" customFormat="1" ht="13" customHeight="1">
      <c r="A36" s="137">
        <f>'2'!A37</f>
        <v>39134</v>
      </c>
      <c r="B36" s="81">
        <f t="shared" si="22"/>
        <v>0</v>
      </c>
      <c r="C36" s="52" t="str">
        <f>'2'!C37</f>
        <v>Sectionals - FDL Springs</v>
      </c>
      <c r="D36" s="81"/>
      <c r="E36" s="51" t="s">
        <v>89</v>
      </c>
      <c r="F36" s="82">
        <f t="shared" ref="F36:F40" si="32">IF(AND(E36&lt;&gt;"",E36&lt;&gt;"-"),1,0)</f>
        <v>0</v>
      </c>
      <c r="G36" s="41" t="s">
        <v>89</v>
      </c>
      <c r="H36" s="41" t="s">
        <v>89</v>
      </c>
      <c r="I36" s="133" t="str">
        <f t="shared" ref="I36:I40" si="33">IF(G36="-","-",IF((H36/P36)=0,"0.00",H36/P36))</f>
        <v>-</v>
      </c>
      <c r="J36" s="39"/>
      <c r="K36" s="41" t="str">
        <f t="shared" ref="K36:K40" si="34">IF(G36="-","-",G36-H36)</f>
        <v>-</v>
      </c>
      <c r="L36" s="46" t="str">
        <f t="shared" ref="L36:L40" si="35">IF(G36="-","-",IF(K36=0,0,K36/G36))</f>
        <v>-</v>
      </c>
      <c r="M36" s="39"/>
      <c r="N36" s="51" t="s">
        <v>89</v>
      </c>
      <c r="O36" s="144" t="s">
        <v>89</v>
      </c>
      <c r="P36" s="126">
        <f t="shared" ref="P36:P40" si="36">IF(F36=1,O36/R36,0)</f>
        <v>0</v>
      </c>
      <c r="Q36" s="144" t="s">
        <v>89</v>
      </c>
      <c r="R36" s="145">
        <v>3.5416666666666666E-2</v>
      </c>
      <c r="S36" s="51" t="s">
        <v>89</v>
      </c>
      <c r="T36" s="39"/>
      <c r="U36" s="51" t="s">
        <v>89</v>
      </c>
      <c r="V36" s="51" t="s">
        <v>89</v>
      </c>
      <c r="W36" s="39"/>
      <c r="X36" s="51" t="s">
        <v>89</v>
      </c>
      <c r="Y36" s="51" t="s">
        <v>89</v>
      </c>
      <c r="Z36" s="51" t="s">
        <v>89</v>
      </c>
      <c r="AA36" s="64"/>
      <c r="AB36" s="51" t="str">
        <f t="shared" ref="AB36:AB40" si="37">IF(AND(H36=0,N36=1),1,"-")</f>
        <v>-</v>
      </c>
      <c r="AD36" s="136" t="str">
        <f t="shared" si="29"/>
        <v>-</v>
      </c>
    </row>
    <row r="37" spans="1:33" s="29" customFormat="1" ht="13" customHeight="1">
      <c r="A37" s="146">
        <f>'2'!A38</f>
        <v>39138</v>
      </c>
      <c r="B37" s="81">
        <f t="shared" si="22"/>
        <v>0</v>
      </c>
      <c r="C37" s="100" t="str">
        <f>'2'!C38</f>
        <v>Sectional Final</v>
      </c>
      <c r="D37" s="81"/>
      <c r="E37" s="99" t="s">
        <v>89</v>
      </c>
      <c r="F37" s="82">
        <f t="shared" si="32"/>
        <v>0</v>
      </c>
      <c r="G37" s="101" t="s">
        <v>89</v>
      </c>
      <c r="H37" s="101" t="s">
        <v>89</v>
      </c>
      <c r="I37" s="147" t="str">
        <f t="shared" si="33"/>
        <v>-</v>
      </c>
      <c r="J37" s="39"/>
      <c r="K37" s="101" t="str">
        <f t="shared" si="34"/>
        <v>-</v>
      </c>
      <c r="L37" s="105" t="str">
        <f t="shared" si="35"/>
        <v>-</v>
      </c>
      <c r="M37" s="39"/>
      <c r="N37" s="99" t="s">
        <v>89</v>
      </c>
      <c r="O37" s="148" t="s">
        <v>89</v>
      </c>
      <c r="P37" s="126">
        <f t="shared" si="36"/>
        <v>0</v>
      </c>
      <c r="Q37" s="148" t="s">
        <v>89</v>
      </c>
      <c r="R37" s="145">
        <v>3.5416666666666666E-2</v>
      </c>
      <c r="S37" s="99" t="s">
        <v>89</v>
      </c>
      <c r="T37" s="39"/>
      <c r="U37" s="99" t="s">
        <v>89</v>
      </c>
      <c r="V37" s="99" t="s">
        <v>89</v>
      </c>
      <c r="W37" s="39"/>
      <c r="X37" s="99" t="s">
        <v>89</v>
      </c>
      <c r="Y37" s="99" t="s">
        <v>89</v>
      </c>
      <c r="Z37" s="99" t="s">
        <v>89</v>
      </c>
      <c r="AA37" s="64"/>
      <c r="AB37" s="99" t="str">
        <f t="shared" si="37"/>
        <v>-</v>
      </c>
      <c r="AD37" s="136" t="str">
        <f t="shared" si="29"/>
        <v>-</v>
      </c>
    </row>
    <row r="38" spans="1:33" s="29" customFormat="1" ht="13" customHeight="1">
      <c r="A38" s="146">
        <f>'2'!A39</f>
        <v>39143</v>
      </c>
      <c r="B38" s="81">
        <f t="shared" si="22"/>
        <v>0</v>
      </c>
      <c r="C38" s="100" t="str">
        <f>'2'!C39</f>
        <v>State</v>
      </c>
      <c r="D38" s="81"/>
      <c r="E38" s="99" t="s">
        <v>89</v>
      </c>
      <c r="F38" s="82">
        <f t="shared" si="32"/>
        <v>0</v>
      </c>
      <c r="G38" s="101" t="s">
        <v>89</v>
      </c>
      <c r="H38" s="101" t="s">
        <v>89</v>
      </c>
      <c r="I38" s="147" t="str">
        <f t="shared" si="33"/>
        <v>-</v>
      </c>
      <c r="J38" s="33"/>
      <c r="K38" s="101" t="str">
        <f t="shared" si="34"/>
        <v>-</v>
      </c>
      <c r="L38" s="105" t="str">
        <f t="shared" si="35"/>
        <v>-</v>
      </c>
      <c r="M38" s="33"/>
      <c r="N38" s="99" t="s">
        <v>89</v>
      </c>
      <c r="O38" s="148" t="str">
        <f>IF(N38="-","-",45)</f>
        <v>-</v>
      </c>
      <c r="P38" s="126">
        <f t="shared" si="36"/>
        <v>0</v>
      </c>
      <c r="Q38" s="148" t="s">
        <v>89</v>
      </c>
      <c r="R38" s="149">
        <v>3.5416666666666666E-2</v>
      </c>
      <c r="S38" s="99" t="s">
        <v>89</v>
      </c>
      <c r="U38" s="99" t="s">
        <v>89</v>
      </c>
      <c r="V38" s="99" t="s">
        <v>89</v>
      </c>
      <c r="X38" s="99" t="s">
        <v>89</v>
      </c>
      <c r="Y38" s="99" t="s">
        <v>89</v>
      </c>
      <c r="Z38" s="99" t="s">
        <v>89</v>
      </c>
      <c r="AB38" s="99" t="str">
        <f t="shared" si="37"/>
        <v>-</v>
      </c>
      <c r="AD38" s="136" t="str">
        <f t="shared" si="29"/>
        <v>-</v>
      </c>
    </row>
    <row r="39" spans="1:33" s="29" customFormat="1" ht="13" customHeight="1">
      <c r="A39" s="146">
        <f>'2'!A40</f>
        <v>39144</v>
      </c>
      <c r="B39" s="81">
        <f t="shared" si="22"/>
        <v>0</v>
      </c>
      <c r="C39" s="100" t="str">
        <f>'2'!C40</f>
        <v>State</v>
      </c>
      <c r="D39" s="81"/>
      <c r="E39" s="99" t="s">
        <v>89</v>
      </c>
      <c r="F39" s="82">
        <f t="shared" si="32"/>
        <v>0</v>
      </c>
      <c r="G39" s="101" t="s">
        <v>89</v>
      </c>
      <c r="H39" s="101" t="s">
        <v>89</v>
      </c>
      <c r="I39" s="147" t="str">
        <f t="shared" si="33"/>
        <v>-</v>
      </c>
      <c r="J39" s="33"/>
      <c r="K39" s="101" t="str">
        <f t="shared" si="34"/>
        <v>-</v>
      </c>
      <c r="L39" s="105" t="str">
        <f t="shared" si="35"/>
        <v>-</v>
      </c>
      <c r="M39" s="33"/>
      <c r="N39" s="99" t="s">
        <v>89</v>
      </c>
      <c r="O39" s="148" t="str">
        <f>IF(N39="-","-",45)</f>
        <v>-</v>
      </c>
      <c r="P39" s="126">
        <f t="shared" si="36"/>
        <v>0</v>
      </c>
      <c r="Q39" s="148" t="s">
        <v>89</v>
      </c>
      <c r="R39" s="149">
        <v>3.5416666666666666E-2</v>
      </c>
      <c r="S39" s="99" t="s">
        <v>89</v>
      </c>
      <c r="U39" s="99" t="s">
        <v>89</v>
      </c>
      <c r="V39" s="99" t="s">
        <v>89</v>
      </c>
      <c r="X39" s="99" t="s">
        <v>89</v>
      </c>
      <c r="Y39" s="99" t="s">
        <v>89</v>
      </c>
      <c r="Z39" s="99" t="s">
        <v>89</v>
      </c>
      <c r="AB39" s="99" t="str">
        <f t="shared" si="37"/>
        <v>-</v>
      </c>
      <c r="AD39" s="136" t="str">
        <f t="shared" si="29"/>
        <v>-</v>
      </c>
    </row>
    <row r="40" spans="1:33" s="29" customFormat="1" ht="13" customHeight="1">
      <c r="A40" s="146">
        <f>'2'!A41</f>
        <v>39145</v>
      </c>
      <c r="B40" s="81">
        <f t="shared" si="22"/>
        <v>0</v>
      </c>
      <c r="C40" s="100" t="str">
        <f>'2'!C41</f>
        <v>State</v>
      </c>
      <c r="D40" s="81"/>
      <c r="E40" s="99" t="s">
        <v>89</v>
      </c>
      <c r="F40" s="82">
        <f t="shared" si="32"/>
        <v>0</v>
      </c>
      <c r="G40" s="101" t="s">
        <v>89</v>
      </c>
      <c r="H40" s="101" t="s">
        <v>89</v>
      </c>
      <c r="I40" s="147" t="str">
        <f t="shared" si="33"/>
        <v>-</v>
      </c>
      <c r="J40" s="33"/>
      <c r="K40" s="101" t="str">
        <f t="shared" si="34"/>
        <v>-</v>
      </c>
      <c r="L40" s="105" t="str">
        <f t="shared" si="35"/>
        <v>-</v>
      </c>
      <c r="M40" s="33"/>
      <c r="N40" s="99" t="s">
        <v>89</v>
      </c>
      <c r="O40" s="148" t="str">
        <f>IF(N40="-","-",45)</f>
        <v>-</v>
      </c>
      <c r="P40" s="126">
        <f t="shared" si="36"/>
        <v>0</v>
      </c>
      <c r="Q40" s="148" t="s">
        <v>89</v>
      </c>
      <c r="R40" s="149">
        <v>3.5416666666666666E-2</v>
      </c>
      <c r="S40" s="99" t="s">
        <v>89</v>
      </c>
      <c r="U40" s="99" t="s">
        <v>89</v>
      </c>
      <c r="V40" s="99" t="s">
        <v>89</v>
      </c>
      <c r="X40" s="99" t="s">
        <v>89</v>
      </c>
      <c r="Y40" s="99" t="s">
        <v>89</v>
      </c>
      <c r="Z40" s="99" t="s">
        <v>89</v>
      </c>
      <c r="AB40" s="99" t="str">
        <f t="shared" si="37"/>
        <v>-</v>
      </c>
      <c r="AD40" s="136" t="str">
        <f t="shared" si="29"/>
        <v>-</v>
      </c>
    </row>
    <row r="41" spans="1:33" s="33" customFormat="1" ht="8" customHeight="1">
      <c r="B41" s="29"/>
      <c r="D41" s="29"/>
      <c r="F41" s="81"/>
      <c r="G41" s="64"/>
      <c r="N41" s="29"/>
      <c r="O41" s="29"/>
      <c r="P41" s="29"/>
      <c r="Q41" s="29"/>
      <c r="R41" s="29"/>
      <c r="S41" s="29"/>
      <c r="T41" s="29"/>
      <c r="U41" s="39"/>
      <c r="V41" s="39"/>
      <c r="W41" s="29"/>
      <c r="X41" s="29"/>
      <c r="Y41" s="29"/>
      <c r="Z41" s="29"/>
      <c r="AB41" s="29"/>
      <c r="AC41" s="29"/>
    </row>
    <row r="42" spans="1:33" s="33" customFormat="1" ht="14">
      <c r="A42" s="76">
        <f>SUM(B34:B40)</f>
        <v>0</v>
      </c>
      <c r="B42" s="29"/>
      <c r="C42" s="66" t="s">
        <v>32</v>
      </c>
      <c r="D42" s="29"/>
      <c r="E42" s="116">
        <f>SUM(F34:F40)</f>
        <v>0</v>
      </c>
      <c r="F42" s="81"/>
      <c r="G42" s="118">
        <f>SUM(G34:G40)</f>
        <v>0</v>
      </c>
      <c r="H42" s="67">
        <f>SUM(H34:H40)</f>
        <v>0</v>
      </c>
      <c r="I42" s="133" t="str">
        <f>IF(G42=0,"-",IF((H42/P42)=0,"0.00",H42/P42))</f>
        <v>-</v>
      </c>
      <c r="K42" s="67">
        <f>SUM(K34:K40)</f>
        <v>0</v>
      </c>
      <c r="L42" s="112" t="str">
        <f>IF(K42=0,"-",K42/G42)</f>
        <v>-</v>
      </c>
      <c r="N42" s="138">
        <f>SUM(N34:N40)</f>
        <v>0</v>
      </c>
      <c r="O42" s="139" t="str">
        <f>IF(G50&lt;10,CONCATENATE(E50,":0",G50),CONCATENATE(E50,":",G50))</f>
        <v>0:00</v>
      </c>
      <c r="P42" s="140">
        <f>SUM(P34:P40)</f>
        <v>0</v>
      </c>
      <c r="Q42" s="141" t="str">
        <f>IF(L50&lt;10,CONCATENATE(K50,":0",L50),CONCATENATE(K50,":",L50))</f>
        <v>0:00</v>
      </c>
      <c r="R42" s="29"/>
      <c r="S42" s="142">
        <f>SUM(S34:S40)</f>
        <v>0</v>
      </c>
      <c r="T42" s="29"/>
      <c r="U42" s="138">
        <f>SUM(U34:U40)</f>
        <v>0</v>
      </c>
      <c r="V42" s="138">
        <f>SUM(V34:V40)</f>
        <v>0</v>
      </c>
      <c r="W42" s="29"/>
      <c r="X42" s="138">
        <f>SUM(X34:X40)</f>
        <v>0</v>
      </c>
      <c r="Y42" s="138">
        <f>SUM(Y34:Y40)</f>
        <v>0</v>
      </c>
      <c r="Z42" s="138">
        <f>SUM(Z34:Z40)</f>
        <v>0</v>
      </c>
      <c r="AB42" s="138">
        <f>SUM(AB34:AB40)</f>
        <v>0</v>
      </c>
      <c r="AC42" s="29"/>
      <c r="AD42" s="143">
        <f>SUM(AD34:AD40)</f>
        <v>0</v>
      </c>
      <c r="AF42" s="97">
        <f>(HOUR(AD42)*60)+(MINUTE(AD42))</f>
        <v>0</v>
      </c>
      <c r="AG42" s="33">
        <f>SECOND(AD42)</f>
        <v>0</v>
      </c>
    </row>
    <row r="43" spans="1:33" s="29" customFormat="1" ht="12"/>
    <row r="44" spans="1:33" s="29" customFormat="1" ht="14">
      <c r="C44" s="66" t="s">
        <v>43</v>
      </c>
      <c r="E44" s="116">
        <f>E32+E42</f>
        <v>3</v>
      </c>
      <c r="G44" s="150">
        <f>G32+G42</f>
        <v>34</v>
      </c>
      <c r="H44" s="150">
        <f>H32+H42</f>
        <v>7</v>
      </c>
      <c r="I44" s="151">
        <f>IF(G44=0,"-",IF((H44/P44)=0,"0.00",H44/P44))</f>
        <v>4.3536585365853702</v>
      </c>
      <c r="K44" s="150" t="e">
        <f>K32+K42</f>
        <v>#VALUE!</v>
      </c>
      <c r="L44" s="152" t="e">
        <f>IF(K44=0,0,K44/G44)</f>
        <v>#VALUE!</v>
      </c>
      <c r="N44" s="153">
        <f>N32+N42</f>
        <v>1</v>
      </c>
      <c r="O44" s="154" t="str">
        <f>IF(G52&lt;10,CONCATENATE(E52,":0",G52),CONCATENATE(E52,":",G52))</f>
        <v>82:00</v>
      </c>
      <c r="P44" s="78">
        <f>P32+P42</f>
        <v>1.6078431372549002</v>
      </c>
      <c r="Q44" s="155" t="str">
        <f>IF(L52&lt;10,CONCATENATE(K52,":0",L52),CONCATENATE(K52,":",L52))</f>
        <v>0:00</v>
      </c>
      <c r="S44" s="153">
        <f>S32+S42</f>
        <v>0</v>
      </c>
      <c r="U44" s="153">
        <f>U32+U42</f>
        <v>0</v>
      </c>
      <c r="V44" s="153">
        <f>V32+V42</f>
        <v>0</v>
      </c>
      <c r="X44" s="153">
        <f>X32+X42</f>
        <v>0</v>
      </c>
      <c r="Y44" s="153">
        <f>Y32+Y42</f>
        <v>1</v>
      </c>
      <c r="Z44" s="153">
        <f>Z32+Z42</f>
        <v>0</v>
      </c>
      <c r="AB44" s="153">
        <f>AB32+AB42</f>
        <v>0</v>
      </c>
    </row>
    <row r="45" spans="1:33" s="29" customFormat="1" ht="12">
      <c r="F45" s="81"/>
    </row>
    <row r="46" spans="1:33" s="29" customFormat="1" ht="12">
      <c r="C46" s="78"/>
      <c r="F46" s="81"/>
      <c r="R46" s="78"/>
    </row>
    <row r="47" spans="1:33" s="29" customFormat="1" ht="12">
      <c r="F47" s="81"/>
      <c r="I47" s="78"/>
    </row>
    <row r="48" spans="1:33" s="29" customFormat="1" ht="14">
      <c r="A48" s="33"/>
      <c r="B48" s="33"/>
      <c r="C48" s="88">
        <f>SUM(O7:O30)</f>
        <v>5.6944444444444443E-2</v>
      </c>
      <c r="D48" s="33"/>
      <c r="E48" s="97">
        <f>(HOUR(C48)*60)+(MINUTE(C48))</f>
        <v>82</v>
      </c>
      <c r="F48" s="76"/>
      <c r="G48" s="33">
        <f>SECOND(C48)</f>
        <v>0</v>
      </c>
      <c r="H48" s="33"/>
      <c r="I48" s="88">
        <f>SUM(Q7:Q30)</f>
        <v>0</v>
      </c>
      <c r="J48" s="33"/>
      <c r="K48" s="97">
        <f>(HOUR(I48)*60)+(MINUTE(I48))</f>
        <v>0</v>
      </c>
      <c r="L48" s="33">
        <f>SECOND(I48)</f>
        <v>0</v>
      </c>
      <c r="X48" s="87"/>
      <c r="Y48" s="87"/>
      <c r="Z48" s="87"/>
      <c r="AB48" s="87"/>
      <c r="AC48" s="87"/>
      <c r="AD48" s="87"/>
    </row>
    <row r="49" spans="1:17" s="29" customFormat="1" ht="14">
      <c r="A49" s="33"/>
      <c r="B49" s="33"/>
      <c r="C49" s="33"/>
      <c r="D49" s="33"/>
      <c r="E49" s="33"/>
      <c r="F49" s="76"/>
      <c r="G49" s="33"/>
      <c r="H49" s="33"/>
      <c r="I49" s="33"/>
      <c r="J49" s="33"/>
      <c r="K49" s="33"/>
      <c r="L49" s="33"/>
      <c r="Q49" s="78"/>
    </row>
    <row r="50" spans="1:17" s="29" customFormat="1" ht="14">
      <c r="A50" s="33"/>
      <c r="B50" s="33"/>
      <c r="C50" s="88">
        <f>SUM(O34:O40)</f>
        <v>0</v>
      </c>
      <c r="D50" s="33"/>
      <c r="E50" s="97">
        <f>(HOUR(C50)*60)+(MINUTE(C50))</f>
        <v>0</v>
      </c>
      <c r="F50" s="76"/>
      <c r="G50" s="33">
        <f>SECOND(C50)</f>
        <v>0</v>
      </c>
      <c r="H50" s="33"/>
      <c r="I50" s="88">
        <f>SUM(Q34:Q40)</f>
        <v>0</v>
      </c>
      <c r="J50" s="33"/>
      <c r="K50" s="97">
        <f>(HOUR(I50)*60)+(MINUTE(I50))</f>
        <v>0</v>
      </c>
      <c r="L50" s="33">
        <f>SECOND(I50)</f>
        <v>0</v>
      </c>
    </row>
    <row r="51" spans="1:17" s="29" customFormat="1" ht="14">
      <c r="A51" s="33"/>
      <c r="B51" s="33"/>
      <c r="C51" s="33"/>
      <c r="D51" s="33"/>
      <c r="E51" s="33"/>
      <c r="F51" s="76"/>
      <c r="G51" s="33"/>
      <c r="H51" s="33"/>
      <c r="I51" s="33"/>
      <c r="J51" s="33"/>
      <c r="K51" s="33"/>
      <c r="L51" s="33"/>
    </row>
    <row r="52" spans="1:17" s="29" customFormat="1" ht="14">
      <c r="A52" s="33"/>
      <c r="B52" s="33"/>
      <c r="C52" s="159">
        <f>C48+C50</f>
        <v>5.6944444444444443E-2</v>
      </c>
      <c r="D52" s="157"/>
      <c r="E52" s="158">
        <f>(HOUR(C52)*60)+(MINUTE(C52))</f>
        <v>82</v>
      </c>
      <c r="F52" s="156"/>
      <c r="G52" s="157">
        <f>SECOND(C52)</f>
        <v>0</v>
      </c>
      <c r="H52" s="33"/>
      <c r="I52" s="88">
        <f>I48+I50</f>
        <v>0</v>
      </c>
      <c r="J52" s="33"/>
      <c r="K52" s="97">
        <f>(HOUR(I52)*60)+(MINUTE(I52))</f>
        <v>0</v>
      </c>
      <c r="L52" s="33">
        <f>SECOND(I52)</f>
        <v>0</v>
      </c>
    </row>
    <row r="58" spans="1:17">
      <c r="I58" s="7"/>
    </row>
  </sheetData>
  <mergeCells count="4">
    <mergeCell ref="K1:AB1"/>
    <mergeCell ref="K2:AB2"/>
    <mergeCell ref="G4:I4"/>
    <mergeCell ref="K4:L4"/>
  </mergeCells>
  <phoneticPr fontId="15" type="noConversion"/>
  <conditionalFormatting sqref="S36:S40">
    <cfRule type="cellIs" dxfId="8" priority="0" stopIfTrue="1" operator="notEqual">
      <formula>"-"</formula>
    </cfRule>
  </conditionalFormatting>
  <conditionalFormatting sqref="S32 S42">
    <cfRule type="cellIs" dxfId="7" priority="1" stopIfTrue="1" operator="notEqual">
      <formula>0</formula>
    </cfRule>
  </conditionalFormatting>
  <conditionalFormatting sqref="Q32 Q42 Q44">
    <cfRule type="cellIs" dxfId="6" priority="2" stopIfTrue="1" operator="notEqual">
      <formula>0</formula>
    </cfRule>
  </conditionalFormatting>
  <printOptions horizontalCentered="1"/>
  <pageMargins left="0.5" right="0.5" top="0.5" bottom="0.5" header="0.5" footer="0.5"/>
  <ignoredErrors>
    <ignoredError sqref="O32 EGW10497 O44 O42" 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G58"/>
  <sheetViews>
    <sheetView zoomScale="150" workbookViewId="0">
      <selection activeCell="O12" sqref="O12"/>
    </sheetView>
  </sheetViews>
  <sheetFormatPr baseColWidth="10" defaultColWidth="11.5" defaultRowHeight="13"/>
  <cols>
    <col min="1" max="1" width="7.33203125" customWidth="1"/>
    <col min="2" max="2" width="0.83203125" customWidth="1"/>
    <col min="3" max="3" width="20.83203125" customWidth="1"/>
    <col min="4" max="4" width="0.83203125" customWidth="1"/>
    <col min="5" max="5" width="4.6640625" customWidth="1"/>
    <col min="6" max="6" width="0.83203125" style="9" customWidth="1"/>
    <col min="7" max="8" width="5.33203125" customWidth="1"/>
    <col min="9" max="9" width="7.6640625" customWidth="1"/>
    <col min="10" max="10" width="0.83203125" customWidth="1"/>
    <col min="11" max="11" width="4.83203125" customWidth="1"/>
    <col min="12" max="12" width="5.83203125" customWidth="1"/>
    <col min="13" max="13" width="0.83203125" customWidth="1"/>
    <col min="14" max="14" width="5.33203125" customWidth="1"/>
    <col min="15" max="15" width="6.6640625" customWidth="1"/>
    <col min="16" max="16" width="0.83203125" customWidth="1"/>
    <col min="17" max="17" width="5.33203125" customWidth="1"/>
    <col min="18" max="18" width="3.83203125" customWidth="1"/>
    <col min="19" max="19" width="5.33203125" customWidth="1"/>
    <col min="20" max="20" width="0.83203125" customWidth="1"/>
    <col min="21" max="22" width="5.33203125" customWidth="1"/>
    <col min="23" max="23" width="3.6640625" customWidth="1"/>
    <col min="24" max="26" width="5.33203125" customWidth="1"/>
    <col min="27" max="27" width="0.83203125" customWidth="1"/>
    <col min="28" max="28" width="5.33203125" customWidth="1"/>
    <col min="30" max="30" width="9" customWidth="1"/>
    <col min="31" max="31" width="0.6640625" customWidth="1"/>
    <col min="32" max="33" width="5.16406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K1" s="199" t="str">
        <f>'2'!M1</f>
        <v>2012-13 Game Statistics</v>
      </c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/>
      <c r="AD1" s="5"/>
      <c r="AE1" s="5"/>
      <c r="AF1" s="5"/>
    </row>
    <row r="2" spans="1:32" s="1" customFormat="1" ht="28" customHeight="1">
      <c r="A2" s="10"/>
      <c r="B2" s="10"/>
      <c r="C2" s="10"/>
      <c r="D2" s="10"/>
      <c r="E2" s="10"/>
      <c r="F2" s="10"/>
      <c r="G2" s="10"/>
      <c r="H2" s="15"/>
      <c r="I2" s="15"/>
      <c r="J2" s="15"/>
      <c r="K2" s="254" t="str">
        <f>CONCATENATE('Regular Season'!A40," - ",'Regular Season'!C40)</f>
        <v xml:space="preserve"> - </v>
      </c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/>
      <c r="AD2" s="6"/>
      <c r="AE2" s="6"/>
      <c r="AF2" s="6"/>
    </row>
    <row r="3" spans="1:32" ht="5" customHeight="1"/>
    <row r="4" spans="1:32" s="34" customFormat="1" ht="13" customHeight="1">
      <c r="B4" s="75"/>
      <c r="D4" s="75"/>
      <c r="F4" s="81"/>
      <c r="G4" s="255" t="s">
        <v>82</v>
      </c>
      <c r="H4" s="255"/>
      <c r="I4" s="255"/>
      <c r="J4" s="29"/>
      <c r="K4" s="188" t="s">
        <v>75</v>
      </c>
      <c r="L4" s="18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B4" s="29"/>
      <c r="AC4" s="2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76"/>
      <c r="G5" s="74" t="s">
        <v>79</v>
      </c>
      <c r="H5" s="74" t="s">
        <v>74</v>
      </c>
      <c r="I5" s="74" t="s">
        <v>78</v>
      </c>
      <c r="J5" s="29"/>
      <c r="K5" s="74" t="s">
        <v>77</v>
      </c>
      <c r="L5" s="74" t="s">
        <v>76</v>
      </c>
      <c r="M5" s="29"/>
      <c r="N5" s="74" t="s">
        <v>90</v>
      </c>
      <c r="O5" s="74" t="s">
        <v>81</v>
      </c>
      <c r="P5" s="29"/>
      <c r="Q5" s="74" t="s">
        <v>40</v>
      </c>
      <c r="R5" s="29"/>
      <c r="S5" s="74" t="s">
        <v>65</v>
      </c>
      <c r="T5" s="29"/>
      <c r="U5" s="74" t="s">
        <v>57</v>
      </c>
      <c r="V5" s="74" t="s">
        <v>62</v>
      </c>
      <c r="W5" s="29"/>
      <c r="X5" s="74" t="s">
        <v>33</v>
      </c>
      <c r="Y5" s="74" t="s">
        <v>36</v>
      </c>
      <c r="Z5" s="74" t="s">
        <v>37</v>
      </c>
      <c r="AB5" s="74" t="s">
        <v>80</v>
      </c>
      <c r="AC5" s="29"/>
      <c r="AD5" s="131" t="s">
        <v>35</v>
      </c>
    </row>
    <row r="6" spans="1:32" s="33" customFormat="1" ht="8" customHeight="1">
      <c r="B6" s="29"/>
      <c r="D6" s="29"/>
      <c r="F6" s="76"/>
      <c r="G6" s="96"/>
      <c r="H6" s="96"/>
      <c r="I6" s="96"/>
      <c r="J6" s="29"/>
      <c r="M6" s="29"/>
      <c r="P6" s="29"/>
      <c r="R6" s="29"/>
      <c r="T6" s="29"/>
      <c r="W6" s="29"/>
      <c r="AC6" s="29"/>
    </row>
    <row r="7" spans="1:32" s="33" customFormat="1" ht="13" customHeight="1">
      <c r="A7" s="132">
        <f>'2'!A7</f>
        <v>39774</v>
      </c>
      <c r="B7" s="126">
        <f>IF(AND(Q7&lt;&gt;"",Q7&lt;&gt;"-"),1,0)</f>
        <v>0</v>
      </c>
      <c r="C7" s="128" t="str">
        <f>'2'!C7</f>
        <v>Beaver Dam</v>
      </c>
      <c r="D7" s="81"/>
      <c r="E7" s="37" t="s">
        <v>89</v>
      </c>
      <c r="F7" s="76">
        <f>IF(AND(E7&lt;&gt;"",E7&lt;&gt;"-"),1,0)</f>
        <v>0</v>
      </c>
      <c r="G7" s="40" t="s">
        <v>89</v>
      </c>
      <c r="H7" s="40" t="s">
        <v>89</v>
      </c>
      <c r="I7" s="133" t="str">
        <f>IF(G7="-","-",IF((H7/P7)=0,"0.00",H7/P7))</f>
        <v>-</v>
      </c>
      <c r="J7" s="29"/>
      <c r="K7" s="40" t="str">
        <f>IF(G7="-","-",G7-H7)</f>
        <v>-</v>
      </c>
      <c r="L7" s="45" t="str">
        <f>IF(G7="-","-",IF(K7=0,0,K7/G7))</f>
        <v>-</v>
      </c>
      <c r="M7" s="29"/>
      <c r="N7" s="37" t="s">
        <v>89</v>
      </c>
      <c r="O7" s="134" t="str">
        <f t="shared" ref="O7:O15" si="0">IF(N7="-","-",45)</f>
        <v>-</v>
      </c>
      <c r="P7" s="81">
        <f t="shared" ref="P7:P15" si="1">IF(F7=1,O7/R7,0)</f>
        <v>0</v>
      </c>
      <c r="Q7" s="134" t="s">
        <v>89</v>
      </c>
      <c r="R7" s="149">
        <v>3.5416666666666666E-2</v>
      </c>
      <c r="S7" s="37" t="s">
        <v>89</v>
      </c>
      <c r="T7" s="29"/>
      <c r="U7" s="51" t="s">
        <v>89</v>
      </c>
      <c r="V7" s="51" t="s">
        <v>89</v>
      </c>
      <c r="W7" s="29"/>
      <c r="X7" s="37" t="s">
        <v>89</v>
      </c>
      <c r="Y7" s="37" t="s">
        <v>89</v>
      </c>
      <c r="Z7" s="37" t="s">
        <v>89</v>
      </c>
      <c r="AB7" s="37" t="str">
        <f>IF(AND(H7="0",N7=1),1,"-")</f>
        <v>-</v>
      </c>
      <c r="AC7" s="29"/>
      <c r="AD7" s="136" t="str">
        <f>IF((Q7="-"),O7,O7+Q7)</f>
        <v>-</v>
      </c>
    </row>
    <row r="8" spans="1:32" s="33" customFormat="1" ht="13" customHeight="1">
      <c r="A8" s="132">
        <f>'2'!A8</f>
        <v>39778</v>
      </c>
      <c r="B8" s="126">
        <f t="shared" ref="B8:B30" si="2">IF(AND(Q8&lt;&gt;"",Q8&lt;&gt;"-"),1,0)</f>
        <v>0</v>
      </c>
      <c r="C8" s="128" t="str">
        <f>'2'!C8</f>
        <v>Ice Dogs</v>
      </c>
      <c r="D8" s="81"/>
      <c r="E8" s="37" t="s">
        <v>89</v>
      </c>
      <c r="F8" s="76">
        <f>IF(AND(E8&lt;&gt;"",E8&lt;&gt;"-"),1,0)</f>
        <v>0</v>
      </c>
      <c r="G8" s="40" t="s">
        <v>89</v>
      </c>
      <c r="H8" s="40" t="s">
        <v>89</v>
      </c>
      <c r="I8" s="133" t="str">
        <f t="shared" ref="I8:I30" si="3">IF(G8="-","-",IF((H8/P8)=0,"0.00",H8/P8))</f>
        <v>-</v>
      </c>
      <c r="J8" s="29"/>
      <c r="K8" s="40" t="str">
        <f t="shared" ref="K8:K30" si="4">IF(G8="-","-",G8-H8)</f>
        <v>-</v>
      </c>
      <c r="L8" s="45" t="str">
        <f t="shared" ref="L8:L30" si="5">IF(G8="-","-",IF(K8=0,0,K8/G8))</f>
        <v>-</v>
      </c>
      <c r="M8" s="29"/>
      <c r="N8" s="37" t="s">
        <v>89</v>
      </c>
      <c r="O8" s="134" t="str">
        <f t="shared" si="0"/>
        <v>-</v>
      </c>
      <c r="P8" s="81">
        <f t="shared" si="1"/>
        <v>0</v>
      </c>
      <c r="Q8" s="134" t="s">
        <v>89</v>
      </c>
      <c r="R8" s="149">
        <v>3.5416666666666666E-2</v>
      </c>
      <c r="S8" s="37" t="s">
        <v>89</v>
      </c>
      <c r="T8" s="29"/>
      <c r="U8" s="51" t="s">
        <v>89</v>
      </c>
      <c r="V8" s="51" t="s">
        <v>89</v>
      </c>
      <c r="W8" s="29"/>
      <c r="X8" s="37" t="s">
        <v>89</v>
      </c>
      <c r="Y8" s="37" t="s">
        <v>89</v>
      </c>
      <c r="Z8" s="37" t="s">
        <v>89</v>
      </c>
      <c r="AB8" s="37" t="str">
        <f t="shared" ref="AB8:AB30" si="6">IF(AND(H8="0",N8=1),1,"-")</f>
        <v>-</v>
      </c>
      <c r="AC8" s="29"/>
      <c r="AD8" s="136" t="str">
        <f t="shared" ref="AD8:AD30" si="7">IF((Q8="-"),O8,O8+Q8)</f>
        <v>-</v>
      </c>
    </row>
    <row r="9" spans="1:32" s="33" customFormat="1" ht="13" customHeight="1">
      <c r="A9" s="132">
        <f>'2'!A9</f>
        <v>39781</v>
      </c>
      <c r="B9" s="126">
        <f t="shared" si="2"/>
        <v>0</v>
      </c>
      <c r="C9" s="128" t="str">
        <f>'2'!C9</f>
        <v>Beloit</v>
      </c>
      <c r="D9" s="81"/>
      <c r="E9" s="37" t="s">
        <v>89</v>
      </c>
      <c r="F9" s="76">
        <f t="shared" ref="F9:F30" si="8">IF(AND(E9&lt;&gt;"",E9&lt;&gt;"-"),1,0)</f>
        <v>0</v>
      </c>
      <c r="G9" s="40" t="s">
        <v>89</v>
      </c>
      <c r="H9" s="40" t="s">
        <v>89</v>
      </c>
      <c r="I9" s="133" t="str">
        <f t="shared" si="3"/>
        <v>-</v>
      </c>
      <c r="J9" s="29"/>
      <c r="K9" s="40" t="s">
        <v>89</v>
      </c>
      <c r="L9" s="45" t="str">
        <f t="shared" si="5"/>
        <v>-</v>
      </c>
      <c r="M9" s="29"/>
      <c r="N9" s="37" t="s">
        <v>89</v>
      </c>
      <c r="O9" s="134" t="str">
        <f t="shared" si="0"/>
        <v>-</v>
      </c>
      <c r="P9" s="81">
        <f t="shared" si="1"/>
        <v>0</v>
      </c>
      <c r="Q9" s="134" t="s">
        <v>89</v>
      </c>
      <c r="R9" s="149">
        <v>3.5416666666666666E-2</v>
      </c>
      <c r="S9" s="37" t="s">
        <v>89</v>
      </c>
      <c r="T9" s="29"/>
      <c r="U9" s="51" t="s">
        <v>89</v>
      </c>
      <c r="V9" s="51" t="s">
        <v>89</v>
      </c>
      <c r="W9" s="29"/>
      <c r="X9" s="37" t="s">
        <v>89</v>
      </c>
      <c r="Y9" s="37" t="s">
        <v>89</v>
      </c>
      <c r="Z9" s="37" t="s">
        <v>89</v>
      </c>
      <c r="AB9" s="37" t="str">
        <f t="shared" si="6"/>
        <v>-</v>
      </c>
      <c r="AC9" s="29"/>
      <c r="AD9" s="136" t="str">
        <f t="shared" si="7"/>
        <v>-</v>
      </c>
    </row>
    <row r="10" spans="1:32" s="33" customFormat="1" ht="13" customHeight="1">
      <c r="A10" s="132">
        <f>'2'!A10</f>
        <v>39782</v>
      </c>
      <c r="B10" s="126">
        <f t="shared" si="2"/>
        <v>0</v>
      </c>
      <c r="C10" s="128" t="str">
        <f>'2'!C10</f>
        <v>Wisconsin Storm</v>
      </c>
      <c r="D10" s="81"/>
      <c r="E10" s="37" t="s">
        <v>89</v>
      </c>
      <c r="F10" s="76">
        <f t="shared" si="8"/>
        <v>0</v>
      </c>
      <c r="G10" s="40" t="s">
        <v>89</v>
      </c>
      <c r="H10" s="40" t="s">
        <v>89</v>
      </c>
      <c r="I10" s="133" t="str">
        <f t="shared" si="3"/>
        <v>-</v>
      </c>
      <c r="J10" s="29"/>
      <c r="K10" s="40" t="s">
        <v>89</v>
      </c>
      <c r="L10" s="45" t="str">
        <f t="shared" ref="L10:L15" si="9">IF(G10="-","-",IF(K10=0,0,K10/G10))</f>
        <v>-</v>
      </c>
      <c r="M10" s="29"/>
      <c r="N10" s="37" t="s">
        <v>89</v>
      </c>
      <c r="O10" s="134" t="str">
        <f t="shared" si="0"/>
        <v>-</v>
      </c>
      <c r="P10" s="81">
        <f t="shared" si="1"/>
        <v>0</v>
      </c>
      <c r="Q10" s="134" t="s">
        <v>89</v>
      </c>
      <c r="R10" s="149">
        <v>3.5416666666666666E-2</v>
      </c>
      <c r="S10" s="37" t="s">
        <v>89</v>
      </c>
      <c r="T10" s="29"/>
      <c r="U10" s="51" t="s">
        <v>89</v>
      </c>
      <c r="V10" s="51" t="s">
        <v>89</v>
      </c>
      <c r="W10" s="29"/>
      <c r="X10" s="37" t="s">
        <v>89</v>
      </c>
      <c r="Y10" s="37" t="s">
        <v>89</v>
      </c>
      <c r="Z10" s="37" t="s">
        <v>89</v>
      </c>
      <c r="AB10" s="37" t="str">
        <f t="shared" ref="AB10:AB15" si="10">IF(AND(H10="0",N10=1),1,"-")</f>
        <v>-</v>
      </c>
      <c r="AC10" s="29"/>
      <c r="AD10" s="136" t="str">
        <f t="shared" si="7"/>
        <v>-</v>
      </c>
    </row>
    <row r="11" spans="1:32" s="29" customFormat="1" ht="13" customHeight="1">
      <c r="A11" s="132">
        <f>'2'!A11</f>
        <v>39785</v>
      </c>
      <c r="B11" s="126">
        <f t="shared" si="2"/>
        <v>0</v>
      </c>
      <c r="C11" s="128" t="str">
        <f>'2'!C11</f>
        <v>Sun Prairie</v>
      </c>
      <c r="D11" s="81"/>
      <c r="E11" s="37" t="s">
        <v>89</v>
      </c>
      <c r="F11" s="76">
        <f t="shared" si="8"/>
        <v>0</v>
      </c>
      <c r="G11" s="40" t="s">
        <v>89</v>
      </c>
      <c r="H11" s="40" t="s">
        <v>89</v>
      </c>
      <c r="I11" s="133" t="str">
        <f t="shared" si="3"/>
        <v>-</v>
      </c>
      <c r="K11" s="40" t="s">
        <v>89</v>
      </c>
      <c r="L11" s="45" t="str">
        <f t="shared" si="9"/>
        <v>-</v>
      </c>
      <c r="N11" s="37" t="s">
        <v>89</v>
      </c>
      <c r="O11" s="134" t="str">
        <f t="shared" si="0"/>
        <v>-</v>
      </c>
      <c r="P11" s="81">
        <f t="shared" si="1"/>
        <v>0</v>
      </c>
      <c r="Q11" s="134" t="s">
        <v>89</v>
      </c>
      <c r="R11" s="149">
        <v>3.5416666666666666E-2</v>
      </c>
      <c r="S11" s="37" t="s">
        <v>89</v>
      </c>
      <c r="U11" s="51" t="s">
        <v>89</v>
      </c>
      <c r="V11" s="51" t="s">
        <v>89</v>
      </c>
      <c r="X11" s="37" t="s">
        <v>89</v>
      </c>
      <c r="Y11" s="37" t="s">
        <v>89</v>
      </c>
      <c r="Z11" s="37" t="s">
        <v>89</v>
      </c>
      <c r="AA11" s="33"/>
      <c r="AB11" s="37" t="str">
        <f t="shared" si="10"/>
        <v>-</v>
      </c>
      <c r="AD11" s="136" t="str">
        <f>IF((Q11="-"),O11,O11+Q11)</f>
        <v>-</v>
      </c>
    </row>
    <row r="12" spans="1:32" s="29" customFormat="1" ht="13" customHeight="1">
      <c r="A12" s="132">
        <f>'2'!A12</f>
        <v>39789</v>
      </c>
      <c r="B12" s="126">
        <f t="shared" si="2"/>
        <v>0</v>
      </c>
      <c r="C12" s="128" t="str">
        <f>'2'!C12</f>
        <v>Green Bay</v>
      </c>
      <c r="D12" s="81"/>
      <c r="E12" s="37"/>
      <c r="F12" s="82">
        <f t="shared" si="8"/>
        <v>0</v>
      </c>
      <c r="G12" s="41"/>
      <c r="H12" s="41"/>
      <c r="I12" s="133" t="e">
        <f t="shared" si="3"/>
        <v>#DIV/0!</v>
      </c>
      <c r="K12" s="40">
        <f t="shared" ref="K12" si="11">IF(G12="-","-",G12-H12)</f>
        <v>0</v>
      </c>
      <c r="L12" s="45">
        <f t="shared" si="9"/>
        <v>0</v>
      </c>
      <c r="N12" s="37" t="s">
        <v>12</v>
      </c>
      <c r="O12" s="134"/>
      <c r="P12" s="126">
        <f t="shared" si="1"/>
        <v>0</v>
      </c>
      <c r="Q12" s="134" t="s">
        <v>89</v>
      </c>
      <c r="R12" s="135">
        <v>3.54166666666667E-2</v>
      </c>
      <c r="S12" s="37" t="s">
        <v>89</v>
      </c>
      <c r="U12" s="37" t="s">
        <v>89</v>
      </c>
      <c r="V12" s="37" t="s">
        <v>89</v>
      </c>
      <c r="X12" s="37" t="s">
        <v>12</v>
      </c>
      <c r="Y12" s="37" t="s">
        <v>89</v>
      </c>
      <c r="Z12" s="37" t="s">
        <v>89</v>
      </c>
      <c r="AA12" s="33"/>
      <c r="AB12" s="51" t="s">
        <v>11</v>
      </c>
      <c r="AD12" s="136">
        <f>IF((Q12="-"),O12,O12+Q12)</f>
        <v>0</v>
      </c>
    </row>
    <row r="13" spans="1:32" s="29" customFormat="1" ht="13" customHeight="1">
      <c r="A13" s="137">
        <f>'2'!A13</f>
        <v>39792</v>
      </c>
      <c r="B13" s="81">
        <f t="shared" si="2"/>
        <v>0</v>
      </c>
      <c r="C13" s="129" t="str">
        <f>'2'!C13</f>
        <v>Brookfield Coop</v>
      </c>
      <c r="D13" s="81"/>
      <c r="E13" s="37" t="s">
        <v>89</v>
      </c>
      <c r="F13" s="76">
        <f t="shared" si="8"/>
        <v>0</v>
      </c>
      <c r="G13" s="40" t="s">
        <v>89</v>
      </c>
      <c r="H13" s="40" t="s">
        <v>89</v>
      </c>
      <c r="I13" s="133" t="str">
        <f t="shared" si="3"/>
        <v>-</v>
      </c>
      <c r="J13" s="33"/>
      <c r="K13" s="40" t="str">
        <f>IF(G13="-","-",G13-H13)</f>
        <v>-</v>
      </c>
      <c r="L13" s="45" t="str">
        <f t="shared" si="9"/>
        <v>-</v>
      </c>
      <c r="M13" s="33"/>
      <c r="N13" s="37" t="s">
        <v>89</v>
      </c>
      <c r="O13" s="134" t="str">
        <f t="shared" si="0"/>
        <v>-</v>
      </c>
      <c r="P13" s="81">
        <f t="shared" si="1"/>
        <v>0</v>
      </c>
      <c r="Q13" s="134" t="s">
        <v>89</v>
      </c>
      <c r="R13" s="149">
        <v>3.5416666666666666E-2</v>
      </c>
      <c r="S13" s="37" t="s">
        <v>89</v>
      </c>
      <c r="U13" s="51" t="s">
        <v>89</v>
      </c>
      <c r="V13" s="51" t="s">
        <v>89</v>
      </c>
      <c r="X13" s="37" t="s">
        <v>89</v>
      </c>
      <c r="Y13" s="37" t="s">
        <v>89</v>
      </c>
      <c r="Z13" s="37" t="s">
        <v>89</v>
      </c>
      <c r="AB13" s="37" t="str">
        <f t="shared" si="10"/>
        <v>-</v>
      </c>
      <c r="AD13" s="136" t="str">
        <f>IF((Q13="-"),O13,O13+Q13)</f>
        <v>-</v>
      </c>
    </row>
    <row r="14" spans="1:32" s="29" customFormat="1" ht="13" customHeight="1">
      <c r="A14" s="137">
        <f>'2'!A14</f>
        <v>39801</v>
      </c>
      <c r="B14" s="81">
        <f t="shared" si="2"/>
        <v>0</v>
      </c>
      <c r="C14" s="129" t="str">
        <f>'2'!C14</f>
        <v>Fox City Stars</v>
      </c>
      <c r="D14" s="81"/>
      <c r="E14" s="37" t="s">
        <v>89</v>
      </c>
      <c r="F14" s="76">
        <f t="shared" si="8"/>
        <v>0</v>
      </c>
      <c r="G14" s="40" t="s">
        <v>89</v>
      </c>
      <c r="H14" s="40" t="s">
        <v>89</v>
      </c>
      <c r="I14" s="133" t="str">
        <f t="shared" si="3"/>
        <v>-</v>
      </c>
      <c r="J14" s="33"/>
      <c r="K14" s="40" t="str">
        <f>IF(G14="-","-",G14-H14)</f>
        <v>-</v>
      </c>
      <c r="L14" s="45" t="str">
        <f t="shared" si="9"/>
        <v>-</v>
      </c>
      <c r="M14" s="33"/>
      <c r="N14" s="37" t="s">
        <v>89</v>
      </c>
      <c r="O14" s="134" t="str">
        <f t="shared" si="0"/>
        <v>-</v>
      </c>
      <c r="P14" s="81">
        <f t="shared" si="1"/>
        <v>0</v>
      </c>
      <c r="Q14" s="134" t="s">
        <v>89</v>
      </c>
      <c r="R14" s="149">
        <v>3.5416666666666666E-2</v>
      </c>
      <c r="S14" s="37" t="s">
        <v>89</v>
      </c>
      <c r="U14" s="51" t="s">
        <v>89</v>
      </c>
      <c r="V14" s="51" t="s">
        <v>89</v>
      </c>
      <c r="X14" s="37" t="s">
        <v>89</v>
      </c>
      <c r="Y14" s="37" t="s">
        <v>89</v>
      </c>
      <c r="Z14" s="37" t="s">
        <v>89</v>
      </c>
      <c r="AB14" s="37" t="str">
        <f t="shared" si="10"/>
        <v>-</v>
      </c>
      <c r="AD14" s="136" t="str">
        <f>IF((Q14="-"),O14,O14+Q14)</f>
        <v>-</v>
      </c>
    </row>
    <row r="15" spans="1:32" s="29" customFormat="1" ht="13" customHeight="1">
      <c r="A15" s="137">
        <f>'2'!A18</f>
        <v>39812</v>
      </c>
      <c r="B15" s="81">
        <f t="shared" si="2"/>
        <v>0</v>
      </c>
      <c r="C15" s="129" t="e">
        <f>'2'!#REF!</f>
        <v>#REF!</v>
      </c>
      <c r="D15" s="81"/>
      <c r="E15" s="37" t="s">
        <v>89</v>
      </c>
      <c r="F15" s="76">
        <f t="shared" si="8"/>
        <v>0</v>
      </c>
      <c r="G15" s="40" t="s">
        <v>89</v>
      </c>
      <c r="H15" s="40" t="s">
        <v>89</v>
      </c>
      <c r="I15" s="133" t="str">
        <f t="shared" si="3"/>
        <v>-</v>
      </c>
      <c r="K15" s="40" t="s">
        <v>89</v>
      </c>
      <c r="L15" s="45" t="str">
        <f t="shared" si="9"/>
        <v>-</v>
      </c>
      <c r="N15" s="37" t="s">
        <v>89</v>
      </c>
      <c r="O15" s="134" t="str">
        <f t="shared" si="0"/>
        <v>-</v>
      </c>
      <c r="P15" s="81">
        <f t="shared" si="1"/>
        <v>0</v>
      </c>
      <c r="Q15" s="134" t="s">
        <v>89</v>
      </c>
      <c r="R15" s="149">
        <v>3.5416666666666666E-2</v>
      </c>
      <c r="S15" s="37" t="s">
        <v>89</v>
      </c>
      <c r="U15" s="51" t="s">
        <v>89</v>
      </c>
      <c r="V15" s="51" t="s">
        <v>89</v>
      </c>
      <c r="X15" s="37" t="s">
        <v>89</v>
      </c>
      <c r="Y15" s="37" t="s">
        <v>89</v>
      </c>
      <c r="Z15" s="37" t="s">
        <v>89</v>
      </c>
      <c r="AA15" s="33"/>
      <c r="AB15" s="37" t="str">
        <f t="shared" si="10"/>
        <v>-</v>
      </c>
      <c r="AD15" s="136" t="str">
        <f t="shared" si="7"/>
        <v>-</v>
      </c>
    </row>
    <row r="16" spans="1:32" s="29" customFormat="1" ht="13" customHeight="1">
      <c r="A16" s="137">
        <f>'2'!A19</f>
        <v>39816</v>
      </c>
      <c r="B16" s="81">
        <f t="shared" si="2"/>
        <v>0</v>
      </c>
      <c r="C16" s="129" t="str">
        <f>'2'!C18</f>
        <v>Wisconsin Storm</v>
      </c>
      <c r="D16" s="81"/>
      <c r="E16" s="37" t="s">
        <v>89</v>
      </c>
      <c r="F16" s="76">
        <f t="shared" si="8"/>
        <v>0</v>
      </c>
      <c r="G16" s="40" t="s">
        <v>89</v>
      </c>
      <c r="H16" s="40" t="s">
        <v>89</v>
      </c>
      <c r="I16" s="133" t="str">
        <f t="shared" si="3"/>
        <v>-</v>
      </c>
      <c r="J16" s="33"/>
      <c r="K16" s="40" t="str">
        <f t="shared" si="4"/>
        <v>-</v>
      </c>
      <c r="L16" s="45" t="str">
        <f t="shared" si="5"/>
        <v>-</v>
      </c>
      <c r="M16" s="33"/>
      <c r="N16" s="37" t="s">
        <v>89</v>
      </c>
      <c r="O16" s="134" t="str">
        <f t="shared" ref="O16:O30" si="12">IF(N16="-","-",45)</f>
        <v>-</v>
      </c>
      <c r="P16" s="81">
        <f t="shared" ref="P16:P29" si="13">IF(F16=1,O16/R16,0)</f>
        <v>0</v>
      </c>
      <c r="Q16" s="134" t="s">
        <v>89</v>
      </c>
      <c r="R16" s="149">
        <v>3.5416666666666666E-2</v>
      </c>
      <c r="S16" s="37" t="s">
        <v>89</v>
      </c>
      <c r="U16" s="51" t="s">
        <v>89</v>
      </c>
      <c r="V16" s="51" t="s">
        <v>89</v>
      </c>
      <c r="X16" s="37" t="s">
        <v>89</v>
      </c>
      <c r="Y16" s="37" t="s">
        <v>89</v>
      </c>
      <c r="Z16" s="37" t="s">
        <v>89</v>
      </c>
      <c r="AB16" s="37" t="str">
        <f t="shared" si="6"/>
        <v>-</v>
      </c>
      <c r="AD16" s="136" t="str">
        <f t="shared" si="7"/>
        <v>-</v>
      </c>
    </row>
    <row r="17" spans="1:33" s="29" customFormat="1" ht="13" customHeight="1">
      <c r="A17" s="137">
        <f>'2'!A20</f>
        <v>39817</v>
      </c>
      <c r="B17" s="81">
        <f t="shared" si="2"/>
        <v>0</v>
      </c>
      <c r="C17" s="129" t="str">
        <f>'2'!C19</f>
        <v>Stoughton</v>
      </c>
      <c r="D17" s="81"/>
      <c r="E17" s="37" t="s">
        <v>89</v>
      </c>
      <c r="F17" s="76">
        <f t="shared" si="8"/>
        <v>0</v>
      </c>
      <c r="G17" s="40" t="s">
        <v>89</v>
      </c>
      <c r="H17" s="40" t="s">
        <v>89</v>
      </c>
      <c r="I17" s="133" t="str">
        <f t="shared" si="3"/>
        <v>-</v>
      </c>
      <c r="J17" s="33"/>
      <c r="K17" s="40" t="str">
        <f t="shared" si="4"/>
        <v>-</v>
      </c>
      <c r="L17" s="45" t="str">
        <f t="shared" si="5"/>
        <v>-</v>
      </c>
      <c r="M17" s="33"/>
      <c r="N17" s="37" t="s">
        <v>89</v>
      </c>
      <c r="O17" s="134" t="str">
        <f t="shared" si="12"/>
        <v>-</v>
      </c>
      <c r="P17" s="81">
        <f>IF(F17=1,O17/R17,0)</f>
        <v>0</v>
      </c>
      <c r="Q17" s="134" t="s">
        <v>89</v>
      </c>
      <c r="R17" s="149">
        <v>3.5416666666666666E-2</v>
      </c>
      <c r="S17" s="37" t="s">
        <v>89</v>
      </c>
      <c r="U17" s="51" t="s">
        <v>89</v>
      </c>
      <c r="V17" s="51" t="s">
        <v>89</v>
      </c>
      <c r="X17" s="37" t="s">
        <v>89</v>
      </c>
      <c r="Y17" s="37" t="s">
        <v>89</v>
      </c>
      <c r="Z17" s="37" t="s">
        <v>89</v>
      </c>
      <c r="AB17" s="37" t="str">
        <f t="shared" si="6"/>
        <v>-</v>
      </c>
      <c r="AD17" s="136" t="str">
        <f t="shared" si="7"/>
        <v>-</v>
      </c>
    </row>
    <row r="18" spans="1:33" s="29" customFormat="1" ht="13" customHeight="1">
      <c r="A18" s="137">
        <f>'2'!A21</f>
        <v>39822</v>
      </c>
      <c r="B18" s="81">
        <f t="shared" si="2"/>
        <v>0</v>
      </c>
      <c r="C18" s="129" t="str">
        <f>'2'!C20</f>
        <v>Appleton</v>
      </c>
      <c r="D18" s="81"/>
      <c r="E18" s="37" t="s">
        <v>89</v>
      </c>
      <c r="F18" s="76">
        <f t="shared" si="8"/>
        <v>0</v>
      </c>
      <c r="G18" s="40" t="s">
        <v>89</v>
      </c>
      <c r="H18" s="40" t="s">
        <v>89</v>
      </c>
      <c r="I18" s="133" t="str">
        <f t="shared" si="3"/>
        <v>-</v>
      </c>
      <c r="J18" s="33"/>
      <c r="K18" s="40" t="str">
        <f t="shared" si="4"/>
        <v>-</v>
      </c>
      <c r="L18" s="45" t="str">
        <f t="shared" si="5"/>
        <v>-</v>
      </c>
      <c r="M18" s="33"/>
      <c r="N18" s="37" t="s">
        <v>89</v>
      </c>
      <c r="O18" s="134" t="str">
        <f t="shared" si="12"/>
        <v>-</v>
      </c>
      <c r="P18" s="81">
        <f>IF(F18=1,O18/R18,0)</f>
        <v>0</v>
      </c>
      <c r="Q18" s="134" t="s">
        <v>89</v>
      </c>
      <c r="R18" s="149">
        <v>3.5416666666666666E-2</v>
      </c>
      <c r="S18" s="37" t="s">
        <v>89</v>
      </c>
      <c r="U18" s="51" t="s">
        <v>89</v>
      </c>
      <c r="V18" s="51" t="s">
        <v>89</v>
      </c>
      <c r="X18" s="37" t="s">
        <v>89</v>
      </c>
      <c r="Y18" s="37" t="s">
        <v>89</v>
      </c>
      <c r="Z18" s="37" t="s">
        <v>89</v>
      </c>
      <c r="AB18" s="37" t="str">
        <f t="shared" si="6"/>
        <v>-</v>
      </c>
      <c r="AD18" s="136" t="str">
        <f t="shared" si="7"/>
        <v>-</v>
      </c>
    </row>
    <row r="19" spans="1:33" s="29" customFormat="1" ht="13" customHeight="1">
      <c r="A19" s="137">
        <f>'2'!A22</f>
        <v>39824</v>
      </c>
      <c r="B19" s="81">
        <f t="shared" si="2"/>
        <v>0</v>
      </c>
      <c r="C19" s="129" t="str">
        <f>'2'!C21</f>
        <v>USM</v>
      </c>
      <c r="D19" s="81"/>
      <c r="E19" s="37" t="s">
        <v>89</v>
      </c>
      <c r="F19" s="76">
        <f t="shared" si="8"/>
        <v>0</v>
      </c>
      <c r="G19" s="40" t="s">
        <v>89</v>
      </c>
      <c r="H19" s="40" t="s">
        <v>89</v>
      </c>
      <c r="I19" s="133" t="str">
        <f t="shared" si="3"/>
        <v>-</v>
      </c>
      <c r="J19" s="33"/>
      <c r="K19" s="40" t="str">
        <f t="shared" si="4"/>
        <v>-</v>
      </c>
      <c r="L19" s="45" t="str">
        <f t="shared" si="5"/>
        <v>-</v>
      </c>
      <c r="M19" s="33"/>
      <c r="N19" s="37" t="s">
        <v>89</v>
      </c>
      <c r="O19" s="134" t="str">
        <f t="shared" si="12"/>
        <v>-</v>
      </c>
      <c r="P19" s="81">
        <f t="shared" si="13"/>
        <v>0</v>
      </c>
      <c r="Q19" s="134" t="s">
        <v>89</v>
      </c>
      <c r="R19" s="149">
        <v>3.5416666666666666E-2</v>
      </c>
      <c r="S19" s="37" t="s">
        <v>89</v>
      </c>
      <c r="U19" s="51" t="s">
        <v>89</v>
      </c>
      <c r="V19" s="51" t="s">
        <v>89</v>
      </c>
      <c r="X19" s="37" t="s">
        <v>89</v>
      </c>
      <c r="Y19" s="37" t="s">
        <v>89</v>
      </c>
      <c r="Z19" s="37" t="s">
        <v>89</v>
      </c>
      <c r="AB19" s="37" t="str">
        <f t="shared" si="6"/>
        <v>-</v>
      </c>
      <c r="AD19" s="136" t="str">
        <f t="shared" si="7"/>
        <v>-</v>
      </c>
    </row>
    <row r="20" spans="1:33" s="29" customFormat="1" ht="13" customHeight="1">
      <c r="A20" s="137">
        <f>'2'!A23</f>
        <v>39830</v>
      </c>
      <c r="B20" s="81">
        <f t="shared" si="2"/>
        <v>0</v>
      </c>
      <c r="C20" s="129" t="str">
        <f>'2'!C22</f>
        <v>Middleton</v>
      </c>
      <c r="D20" s="81"/>
      <c r="E20" s="37" t="s">
        <v>89</v>
      </c>
      <c r="F20" s="76">
        <f t="shared" si="8"/>
        <v>0</v>
      </c>
      <c r="G20" s="40" t="s">
        <v>89</v>
      </c>
      <c r="H20" s="40" t="s">
        <v>89</v>
      </c>
      <c r="I20" s="133" t="str">
        <f t="shared" si="3"/>
        <v>-</v>
      </c>
      <c r="J20" s="33"/>
      <c r="K20" s="40" t="str">
        <f t="shared" si="4"/>
        <v>-</v>
      </c>
      <c r="L20" s="45" t="str">
        <f t="shared" si="5"/>
        <v>-</v>
      </c>
      <c r="M20" s="33"/>
      <c r="N20" s="37" t="s">
        <v>89</v>
      </c>
      <c r="O20" s="134" t="str">
        <f t="shared" si="12"/>
        <v>-</v>
      </c>
      <c r="P20" s="81">
        <f t="shared" si="13"/>
        <v>0</v>
      </c>
      <c r="Q20" s="134" t="s">
        <v>89</v>
      </c>
      <c r="R20" s="149">
        <v>3.5416666666666666E-2</v>
      </c>
      <c r="S20" s="37" t="s">
        <v>89</v>
      </c>
      <c r="U20" s="51" t="s">
        <v>89</v>
      </c>
      <c r="V20" s="51" t="s">
        <v>89</v>
      </c>
      <c r="X20" s="37" t="s">
        <v>89</v>
      </c>
      <c r="Y20" s="37" t="s">
        <v>89</v>
      </c>
      <c r="Z20" s="37" t="s">
        <v>89</v>
      </c>
      <c r="AB20" s="37" t="str">
        <f t="shared" si="6"/>
        <v>-</v>
      </c>
      <c r="AD20" s="136" t="str">
        <f t="shared" si="7"/>
        <v>-</v>
      </c>
    </row>
    <row r="21" spans="1:33" s="29" customFormat="1" ht="13" customHeight="1">
      <c r="A21" s="137">
        <f>'2'!A24</f>
        <v>39100</v>
      </c>
      <c r="B21" s="81">
        <f t="shared" si="2"/>
        <v>0</v>
      </c>
      <c r="C21" s="129" t="str">
        <f>'2'!C23</f>
        <v>Fond du Lac</v>
      </c>
      <c r="D21" s="81"/>
      <c r="E21" s="37" t="s">
        <v>89</v>
      </c>
      <c r="F21" s="76">
        <f t="shared" si="8"/>
        <v>0</v>
      </c>
      <c r="G21" s="40" t="s">
        <v>89</v>
      </c>
      <c r="H21" s="40" t="s">
        <v>89</v>
      </c>
      <c r="I21" s="133" t="str">
        <f t="shared" si="3"/>
        <v>-</v>
      </c>
      <c r="J21" s="33"/>
      <c r="K21" s="40" t="str">
        <f t="shared" si="4"/>
        <v>-</v>
      </c>
      <c r="L21" s="45" t="str">
        <f t="shared" si="5"/>
        <v>-</v>
      </c>
      <c r="M21" s="33"/>
      <c r="N21" s="37" t="s">
        <v>89</v>
      </c>
      <c r="O21" s="134" t="str">
        <f t="shared" si="12"/>
        <v>-</v>
      </c>
      <c r="P21" s="81">
        <f t="shared" si="13"/>
        <v>0</v>
      </c>
      <c r="Q21" s="134" t="s">
        <v>89</v>
      </c>
      <c r="R21" s="149">
        <v>3.5416666666666666E-2</v>
      </c>
      <c r="S21" s="37" t="s">
        <v>89</v>
      </c>
      <c r="U21" s="51" t="s">
        <v>89</v>
      </c>
      <c r="V21" s="51" t="s">
        <v>89</v>
      </c>
      <c r="X21" s="37" t="s">
        <v>89</v>
      </c>
      <c r="Y21" s="37" t="s">
        <v>89</v>
      </c>
      <c r="Z21" s="37" t="s">
        <v>89</v>
      </c>
      <c r="AB21" s="37" t="str">
        <f t="shared" si="6"/>
        <v>-</v>
      </c>
      <c r="AD21" s="136" t="str">
        <f>IF((Q21="-"),O21,O21+Q21)</f>
        <v>-</v>
      </c>
    </row>
    <row r="22" spans="1:33" s="29" customFormat="1" ht="13" customHeight="1">
      <c r="A22" s="137" t="e">
        <f>'2'!#REF!</f>
        <v>#REF!</v>
      </c>
      <c r="B22" s="81">
        <f t="shared" si="2"/>
        <v>0</v>
      </c>
      <c r="C22" s="129" t="e">
        <f>'2'!#REF!</f>
        <v>#REF!</v>
      </c>
      <c r="D22" s="81"/>
      <c r="E22" s="37" t="s">
        <v>89</v>
      </c>
      <c r="F22" s="76">
        <f t="shared" si="8"/>
        <v>0</v>
      </c>
      <c r="G22" s="40" t="s">
        <v>89</v>
      </c>
      <c r="H22" s="40" t="s">
        <v>89</v>
      </c>
      <c r="I22" s="133" t="str">
        <f t="shared" si="3"/>
        <v>-</v>
      </c>
      <c r="J22" s="33"/>
      <c r="K22" s="40" t="str">
        <f t="shared" si="4"/>
        <v>-</v>
      </c>
      <c r="L22" s="45" t="str">
        <f t="shared" si="5"/>
        <v>-</v>
      </c>
      <c r="M22" s="33"/>
      <c r="N22" s="37" t="s">
        <v>89</v>
      </c>
      <c r="O22" s="134" t="str">
        <f t="shared" si="12"/>
        <v>-</v>
      </c>
      <c r="P22" s="81">
        <f t="shared" si="13"/>
        <v>0</v>
      </c>
      <c r="Q22" s="134" t="s">
        <v>89</v>
      </c>
      <c r="R22" s="149">
        <v>3.5416666666666666E-2</v>
      </c>
      <c r="S22" s="37" t="s">
        <v>89</v>
      </c>
      <c r="U22" s="51" t="s">
        <v>89</v>
      </c>
      <c r="V22" s="51" t="s">
        <v>89</v>
      </c>
      <c r="X22" s="37" t="s">
        <v>89</v>
      </c>
      <c r="Y22" s="37" t="s">
        <v>89</v>
      </c>
      <c r="Z22" s="37" t="s">
        <v>89</v>
      </c>
      <c r="AB22" s="37" t="str">
        <f t="shared" si="6"/>
        <v>-</v>
      </c>
      <c r="AD22" s="136" t="str">
        <f t="shared" si="7"/>
        <v>-</v>
      </c>
    </row>
    <row r="23" spans="1:33" s="29" customFormat="1" ht="13" customHeight="1">
      <c r="A23" s="137" t="e">
        <f>'2'!#REF!</f>
        <v>#REF!</v>
      </c>
      <c r="B23" s="81">
        <f t="shared" si="2"/>
        <v>0</v>
      </c>
      <c r="C23" s="129" t="e">
        <f>'2'!#REF!</f>
        <v>#REF!</v>
      </c>
      <c r="D23" s="81"/>
      <c r="E23" s="37" t="s">
        <v>89</v>
      </c>
      <c r="F23" s="76">
        <f t="shared" si="8"/>
        <v>0</v>
      </c>
      <c r="G23" s="40" t="s">
        <v>89</v>
      </c>
      <c r="H23" s="40" t="s">
        <v>89</v>
      </c>
      <c r="I23" s="133" t="str">
        <f t="shared" si="3"/>
        <v>-</v>
      </c>
      <c r="J23" s="33"/>
      <c r="K23" s="40" t="str">
        <f t="shared" si="4"/>
        <v>-</v>
      </c>
      <c r="L23" s="45" t="str">
        <f t="shared" si="5"/>
        <v>-</v>
      </c>
      <c r="M23" s="33"/>
      <c r="N23" s="37" t="s">
        <v>89</v>
      </c>
      <c r="O23" s="134" t="str">
        <f t="shared" si="12"/>
        <v>-</v>
      </c>
      <c r="P23" s="81">
        <f>IF(F23=1,O23/R23,0)</f>
        <v>0</v>
      </c>
      <c r="Q23" s="134" t="s">
        <v>89</v>
      </c>
      <c r="R23" s="149">
        <v>3.5416666666666666E-2</v>
      </c>
      <c r="S23" s="37" t="s">
        <v>89</v>
      </c>
      <c r="U23" s="51" t="s">
        <v>89</v>
      </c>
      <c r="V23" s="51" t="s">
        <v>89</v>
      </c>
      <c r="X23" s="37" t="s">
        <v>89</v>
      </c>
      <c r="Y23" s="37" t="s">
        <v>89</v>
      </c>
      <c r="Z23" s="37" t="s">
        <v>89</v>
      </c>
      <c r="AB23" s="37" t="str">
        <f t="shared" si="6"/>
        <v>-</v>
      </c>
      <c r="AD23" s="136" t="str">
        <f t="shared" si="7"/>
        <v>-</v>
      </c>
    </row>
    <row r="24" spans="1:33" s="29" customFormat="1" ht="13" customHeight="1">
      <c r="A24" s="137" t="e">
        <f>'2'!#REF!</f>
        <v>#REF!</v>
      </c>
      <c r="B24" s="81">
        <f t="shared" si="2"/>
        <v>0</v>
      </c>
      <c r="C24" s="129" t="e">
        <f>'2'!#REF!</f>
        <v>#REF!</v>
      </c>
      <c r="D24" s="81"/>
      <c r="E24" s="37" t="s">
        <v>89</v>
      </c>
      <c r="F24" s="76">
        <f t="shared" si="8"/>
        <v>0</v>
      </c>
      <c r="G24" s="40" t="s">
        <v>89</v>
      </c>
      <c r="H24" s="40" t="s">
        <v>89</v>
      </c>
      <c r="I24" s="133" t="str">
        <f t="shared" si="3"/>
        <v>-</v>
      </c>
      <c r="J24" s="33"/>
      <c r="K24" s="40" t="str">
        <f t="shared" si="4"/>
        <v>-</v>
      </c>
      <c r="L24" s="45" t="str">
        <f t="shared" si="5"/>
        <v>-</v>
      </c>
      <c r="M24" s="33"/>
      <c r="N24" s="37" t="s">
        <v>89</v>
      </c>
      <c r="O24" s="134" t="str">
        <f t="shared" si="12"/>
        <v>-</v>
      </c>
      <c r="P24" s="81">
        <f t="shared" si="13"/>
        <v>0</v>
      </c>
      <c r="Q24" s="134" t="s">
        <v>89</v>
      </c>
      <c r="R24" s="149">
        <v>3.5416666666666666E-2</v>
      </c>
      <c r="S24" s="37" t="s">
        <v>89</v>
      </c>
      <c r="U24" s="51" t="s">
        <v>89</v>
      </c>
      <c r="V24" s="51" t="s">
        <v>89</v>
      </c>
      <c r="X24" s="37" t="s">
        <v>89</v>
      </c>
      <c r="Y24" s="37" t="s">
        <v>89</v>
      </c>
      <c r="Z24" s="37" t="s">
        <v>89</v>
      </c>
      <c r="AB24" s="37" t="str">
        <f t="shared" si="6"/>
        <v>-</v>
      </c>
      <c r="AD24" s="136" t="str">
        <f t="shared" si="7"/>
        <v>-</v>
      </c>
    </row>
    <row r="25" spans="1:33" s="29" customFormat="1" ht="13" customHeight="1">
      <c r="A25" s="137">
        <f>'2'!A25</f>
        <v>39834</v>
      </c>
      <c r="B25" s="81">
        <f t="shared" si="2"/>
        <v>0</v>
      </c>
      <c r="C25" s="129" t="str">
        <f>'2'!C25</f>
        <v>Finals</v>
      </c>
      <c r="D25" s="81"/>
      <c r="E25" s="37" t="s">
        <v>89</v>
      </c>
      <c r="F25" s="76">
        <f t="shared" si="8"/>
        <v>0</v>
      </c>
      <c r="G25" s="40" t="s">
        <v>89</v>
      </c>
      <c r="H25" s="40" t="s">
        <v>89</v>
      </c>
      <c r="I25" s="133" t="str">
        <f t="shared" si="3"/>
        <v>-</v>
      </c>
      <c r="J25" s="33"/>
      <c r="K25" s="40" t="str">
        <f t="shared" si="4"/>
        <v>-</v>
      </c>
      <c r="L25" s="45" t="str">
        <f t="shared" si="5"/>
        <v>-</v>
      </c>
      <c r="M25" s="33"/>
      <c r="N25" s="37" t="s">
        <v>89</v>
      </c>
      <c r="O25" s="134" t="str">
        <f t="shared" si="12"/>
        <v>-</v>
      </c>
      <c r="P25" s="81">
        <f>IF(F25=1,O25/R25,0)</f>
        <v>0</v>
      </c>
      <c r="Q25" s="134" t="s">
        <v>89</v>
      </c>
      <c r="R25" s="149">
        <v>3.5416666666666666E-2</v>
      </c>
      <c r="S25" s="37" t="s">
        <v>89</v>
      </c>
      <c r="U25" s="51" t="s">
        <v>89</v>
      </c>
      <c r="V25" s="51" t="s">
        <v>89</v>
      </c>
      <c r="X25" s="37" t="s">
        <v>89</v>
      </c>
      <c r="Y25" s="37" t="s">
        <v>89</v>
      </c>
      <c r="Z25" s="37" t="s">
        <v>89</v>
      </c>
      <c r="AB25" s="37" t="str">
        <f t="shared" si="6"/>
        <v>-</v>
      </c>
      <c r="AD25" s="136" t="str">
        <f t="shared" si="7"/>
        <v>-</v>
      </c>
    </row>
    <row r="26" spans="1:33" s="29" customFormat="1" ht="13" customHeight="1">
      <c r="A26" s="137">
        <f>'2'!A26</f>
        <v>39837</v>
      </c>
      <c r="B26" s="81">
        <f t="shared" si="2"/>
        <v>0</v>
      </c>
      <c r="C26" s="129" t="str">
        <f>'2'!C26</f>
        <v>Tournament</v>
      </c>
      <c r="D26" s="81"/>
      <c r="E26" s="37" t="s">
        <v>89</v>
      </c>
      <c r="F26" s="76">
        <f t="shared" si="8"/>
        <v>0</v>
      </c>
      <c r="G26" s="40" t="s">
        <v>89</v>
      </c>
      <c r="H26" s="40" t="s">
        <v>89</v>
      </c>
      <c r="I26" s="133" t="str">
        <f t="shared" si="3"/>
        <v>-</v>
      </c>
      <c r="J26" s="33"/>
      <c r="K26" s="40" t="str">
        <f t="shared" si="4"/>
        <v>-</v>
      </c>
      <c r="L26" s="45" t="str">
        <f t="shared" si="5"/>
        <v>-</v>
      </c>
      <c r="M26" s="33"/>
      <c r="N26" s="37" t="s">
        <v>89</v>
      </c>
      <c r="O26" s="134" t="str">
        <f t="shared" si="12"/>
        <v>-</v>
      </c>
      <c r="P26" s="81">
        <f t="shared" si="13"/>
        <v>0</v>
      </c>
      <c r="Q26" s="134" t="s">
        <v>89</v>
      </c>
      <c r="R26" s="149">
        <v>3.5416666666666666E-2</v>
      </c>
      <c r="S26" s="37" t="s">
        <v>89</v>
      </c>
      <c r="U26" s="51" t="s">
        <v>89</v>
      </c>
      <c r="V26" s="51" t="s">
        <v>89</v>
      </c>
      <c r="X26" s="37" t="s">
        <v>89</v>
      </c>
      <c r="Y26" s="37" t="s">
        <v>89</v>
      </c>
      <c r="Z26" s="37" t="s">
        <v>89</v>
      </c>
      <c r="AB26" s="37" t="str">
        <f t="shared" si="6"/>
        <v>-</v>
      </c>
      <c r="AD26" s="136" t="str">
        <f t="shared" si="7"/>
        <v>-</v>
      </c>
    </row>
    <row r="27" spans="1:33" s="29" customFormat="1" ht="13" customHeight="1">
      <c r="A27" s="137">
        <f>'2'!A27</f>
        <v>39838</v>
      </c>
      <c r="B27" s="81">
        <f t="shared" si="2"/>
        <v>0</v>
      </c>
      <c r="C27" s="129" t="str">
        <f>'2'!C27</f>
        <v>Tournament</v>
      </c>
      <c r="D27" s="81"/>
      <c r="E27" s="37" t="s">
        <v>89</v>
      </c>
      <c r="F27" s="76">
        <f t="shared" si="8"/>
        <v>0</v>
      </c>
      <c r="G27" s="40" t="s">
        <v>89</v>
      </c>
      <c r="H27" s="40" t="s">
        <v>89</v>
      </c>
      <c r="I27" s="133" t="str">
        <f t="shared" si="3"/>
        <v>-</v>
      </c>
      <c r="J27" s="33"/>
      <c r="K27" s="40" t="str">
        <f t="shared" si="4"/>
        <v>-</v>
      </c>
      <c r="L27" s="45" t="str">
        <f t="shared" si="5"/>
        <v>-</v>
      </c>
      <c r="M27" s="33"/>
      <c r="N27" s="37" t="s">
        <v>89</v>
      </c>
      <c r="O27" s="134" t="str">
        <f t="shared" si="12"/>
        <v>-</v>
      </c>
      <c r="P27" s="81">
        <f t="shared" si="13"/>
        <v>0</v>
      </c>
      <c r="Q27" s="134" t="s">
        <v>89</v>
      </c>
      <c r="R27" s="149">
        <v>3.5416666666666666E-2</v>
      </c>
      <c r="S27" s="37" t="s">
        <v>89</v>
      </c>
      <c r="U27" s="51" t="s">
        <v>89</v>
      </c>
      <c r="V27" s="51" t="s">
        <v>89</v>
      </c>
      <c r="X27" s="37" t="s">
        <v>89</v>
      </c>
      <c r="Y27" s="37" t="s">
        <v>89</v>
      </c>
      <c r="Z27" s="37" t="s">
        <v>89</v>
      </c>
      <c r="AB27" s="37" t="str">
        <f t="shared" si="6"/>
        <v>-</v>
      </c>
      <c r="AD27" s="136" t="str">
        <f t="shared" si="7"/>
        <v>-</v>
      </c>
    </row>
    <row r="28" spans="1:33" s="29" customFormat="1" ht="13" customHeight="1">
      <c r="A28" s="137">
        <f>'2'!A28</f>
        <v>39841</v>
      </c>
      <c r="B28" s="81">
        <f t="shared" si="2"/>
        <v>0</v>
      </c>
      <c r="C28" s="129" t="str">
        <f>'2'!C28</f>
        <v>Brookfield Coop</v>
      </c>
      <c r="D28" s="81"/>
      <c r="E28" s="37" t="s">
        <v>89</v>
      </c>
      <c r="F28" s="76">
        <f t="shared" si="8"/>
        <v>0</v>
      </c>
      <c r="G28" s="40" t="s">
        <v>89</v>
      </c>
      <c r="H28" s="40" t="s">
        <v>89</v>
      </c>
      <c r="I28" s="133" t="str">
        <f t="shared" si="3"/>
        <v>-</v>
      </c>
      <c r="J28" s="33"/>
      <c r="K28" s="40" t="str">
        <f t="shared" si="4"/>
        <v>-</v>
      </c>
      <c r="L28" s="45" t="str">
        <f t="shared" si="5"/>
        <v>-</v>
      </c>
      <c r="M28" s="33"/>
      <c r="N28" s="37" t="s">
        <v>89</v>
      </c>
      <c r="O28" s="134" t="str">
        <f t="shared" si="12"/>
        <v>-</v>
      </c>
      <c r="P28" s="81">
        <f t="shared" si="13"/>
        <v>0</v>
      </c>
      <c r="Q28" s="134" t="s">
        <v>89</v>
      </c>
      <c r="R28" s="149">
        <v>3.5416666666666666E-2</v>
      </c>
      <c r="S28" s="37" t="s">
        <v>89</v>
      </c>
      <c r="U28" s="51" t="s">
        <v>89</v>
      </c>
      <c r="V28" s="51" t="s">
        <v>89</v>
      </c>
      <c r="X28" s="37" t="s">
        <v>89</v>
      </c>
      <c r="Y28" s="37" t="s">
        <v>89</v>
      </c>
      <c r="Z28" s="37" t="s">
        <v>89</v>
      </c>
      <c r="AB28" s="37" t="str">
        <f t="shared" si="6"/>
        <v>-</v>
      </c>
      <c r="AD28" s="136" t="str">
        <f t="shared" si="7"/>
        <v>-</v>
      </c>
    </row>
    <row r="29" spans="1:33" s="29" customFormat="1" ht="13" customHeight="1">
      <c r="A29" s="137">
        <f>'2'!A29</f>
        <v>39843</v>
      </c>
      <c r="B29" s="81">
        <f t="shared" si="2"/>
        <v>0</v>
      </c>
      <c r="C29" s="129" t="str">
        <f>'2'!C29</f>
        <v>Baraboo</v>
      </c>
      <c r="D29" s="81"/>
      <c r="E29" s="37" t="s">
        <v>89</v>
      </c>
      <c r="F29" s="76">
        <f t="shared" si="8"/>
        <v>0</v>
      </c>
      <c r="G29" s="40" t="s">
        <v>89</v>
      </c>
      <c r="H29" s="40" t="s">
        <v>89</v>
      </c>
      <c r="I29" s="133" t="str">
        <f t="shared" si="3"/>
        <v>-</v>
      </c>
      <c r="J29" s="33"/>
      <c r="K29" s="40" t="str">
        <f t="shared" si="4"/>
        <v>-</v>
      </c>
      <c r="L29" s="45" t="str">
        <f t="shared" si="5"/>
        <v>-</v>
      </c>
      <c r="M29" s="33"/>
      <c r="N29" s="37" t="s">
        <v>89</v>
      </c>
      <c r="O29" s="134" t="str">
        <f t="shared" si="12"/>
        <v>-</v>
      </c>
      <c r="P29" s="81">
        <f t="shared" si="13"/>
        <v>0</v>
      </c>
      <c r="Q29" s="134" t="s">
        <v>89</v>
      </c>
      <c r="R29" s="149">
        <v>3.5416666666666666E-2</v>
      </c>
      <c r="S29" s="37" t="s">
        <v>89</v>
      </c>
      <c r="U29" s="51" t="s">
        <v>89</v>
      </c>
      <c r="V29" s="51" t="s">
        <v>89</v>
      </c>
      <c r="X29" s="37" t="s">
        <v>89</v>
      </c>
      <c r="Y29" s="37" t="s">
        <v>89</v>
      </c>
      <c r="Z29" s="37" t="s">
        <v>89</v>
      </c>
      <c r="AB29" s="37" t="str">
        <f t="shared" si="6"/>
        <v>-</v>
      </c>
      <c r="AD29" s="136" t="str">
        <f t="shared" si="7"/>
        <v>-</v>
      </c>
    </row>
    <row r="30" spans="1:33" s="29" customFormat="1" ht="13" customHeight="1">
      <c r="A30" s="137">
        <f>'2'!A31</f>
        <v>39848</v>
      </c>
      <c r="B30" s="81">
        <f t="shared" si="2"/>
        <v>0</v>
      </c>
      <c r="C30" s="129" t="str">
        <f>'2'!C31</f>
        <v>USM</v>
      </c>
      <c r="D30" s="81"/>
      <c r="E30" s="37" t="s">
        <v>89</v>
      </c>
      <c r="F30" s="76">
        <f t="shared" si="8"/>
        <v>0</v>
      </c>
      <c r="G30" s="40" t="s">
        <v>89</v>
      </c>
      <c r="H30" s="40" t="s">
        <v>89</v>
      </c>
      <c r="I30" s="133" t="str">
        <f t="shared" si="3"/>
        <v>-</v>
      </c>
      <c r="J30" s="33"/>
      <c r="K30" s="40" t="str">
        <f t="shared" si="4"/>
        <v>-</v>
      </c>
      <c r="L30" s="45" t="str">
        <f t="shared" si="5"/>
        <v>-</v>
      </c>
      <c r="M30" s="33"/>
      <c r="N30" s="37" t="s">
        <v>89</v>
      </c>
      <c r="O30" s="134" t="str">
        <f t="shared" si="12"/>
        <v>-</v>
      </c>
      <c r="P30" s="81">
        <f>IF(F30=1,O30/R30,0)</f>
        <v>0</v>
      </c>
      <c r="Q30" s="134" t="s">
        <v>89</v>
      </c>
      <c r="R30" s="149">
        <v>3.5416666666666666E-2</v>
      </c>
      <c r="S30" s="37" t="s">
        <v>89</v>
      </c>
      <c r="U30" s="51" t="s">
        <v>89</v>
      </c>
      <c r="V30" s="51" t="s">
        <v>89</v>
      </c>
      <c r="X30" s="37" t="s">
        <v>89</v>
      </c>
      <c r="Y30" s="37" t="s">
        <v>89</v>
      </c>
      <c r="Z30" s="37" t="s">
        <v>89</v>
      </c>
      <c r="AB30" s="37" t="str">
        <f t="shared" si="6"/>
        <v>-</v>
      </c>
      <c r="AD30" s="136" t="str">
        <f t="shared" si="7"/>
        <v>-</v>
      </c>
    </row>
    <row r="31" spans="1:33" s="33" customFormat="1" ht="8" customHeight="1">
      <c r="B31" s="29"/>
      <c r="D31" s="29"/>
      <c r="F31" s="29"/>
      <c r="G31" s="64"/>
      <c r="N31" s="29"/>
      <c r="O31" s="29"/>
      <c r="P31" s="29"/>
      <c r="Q31" s="29"/>
      <c r="R31" s="29"/>
      <c r="S31" s="29"/>
      <c r="T31" s="29"/>
      <c r="U31" s="39"/>
      <c r="V31" s="39"/>
      <c r="W31" s="29"/>
      <c r="X31" s="29"/>
      <c r="Y31" s="29"/>
      <c r="Z31" s="29"/>
      <c r="AB31" s="29"/>
      <c r="AC31" s="29"/>
    </row>
    <row r="32" spans="1:33" s="33" customFormat="1" ht="14">
      <c r="A32" s="76">
        <f>SUM(B7:B30)</f>
        <v>0</v>
      </c>
      <c r="B32" s="29"/>
      <c r="C32" s="66" t="s">
        <v>31</v>
      </c>
      <c r="D32" s="29"/>
      <c r="E32" s="116">
        <f>SUM(F7:F30)</f>
        <v>0</v>
      </c>
      <c r="F32" s="29"/>
      <c r="G32" s="118">
        <f>SUM(G7:G30)</f>
        <v>0</v>
      </c>
      <c r="H32" s="67">
        <f>SUM(H7:H30)</f>
        <v>0</v>
      </c>
      <c r="I32" s="133" t="str">
        <f>IF(G32=0,"-",IF((H32/P32)=0,"0.00",H32/P32))</f>
        <v>-</v>
      </c>
      <c r="K32" s="67">
        <f>SUM(K7:K30)</f>
        <v>0</v>
      </c>
      <c r="L32" s="112" t="str">
        <f>IF(K32=0,"-",K32/G32)</f>
        <v>-</v>
      </c>
      <c r="N32" s="138">
        <f>SUM(N7:N30)</f>
        <v>0</v>
      </c>
      <c r="O32" s="139" t="str">
        <f>IF(G48&lt;10,CONCATENATE(E48,":0",G48),CONCATENATE(E48,":",G48))</f>
        <v>0:00</v>
      </c>
      <c r="P32" s="140">
        <f>SUM(P7:P30)</f>
        <v>0</v>
      </c>
      <c r="Q32" s="141" t="str">
        <f>IF(L48&lt;10,CONCATENATE(K48,":0",L48),CONCATENATE(K48,":",L48))</f>
        <v>0:00</v>
      </c>
      <c r="R32" s="29"/>
      <c r="S32" s="142">
        <f>SUM(S7:S30)</f>
        <v>0</v>
      </c>
      <c r="T32" s="29"/>
      <c r="U32" s="138">
        <f>SUM(U7:U30)</f>
        <v>0</v>
      </c>
      <c r="V32" s="138">
        <f>SUM(V7:V30)</f>
        <v>0</v>
      </c>
      <c r="W32" s="29"/>
      <c r="X32" s="138">
        <f>SUM(X7:X30)</f>
        <v>0</v>
      </c>
      <c r="Y32" s="138">
        <f>SUM(Y7:Y30)</f>
        <v>0</v>
      </c>
      <c r="Z32" s="138">
        <f>SUM(Z7:Z30)</f>
        <v>0</v>
      </c>
      <c r="AB32" s="138">
        <f>SUM(AB7:AB30)</f>
        <v>0</v>
      </c>
      <c r="AC32" s="29"/>
      <c r="AD32" s="143">
        <f>SUM(AD7:AD30)</f>
        <v>0</v>
      </c>
      <c r="AF32" s="97">
        <f>(HOUR(AD32)*60)+(MINUTE(AD32))</f>
        <v>0</v>
      </c>
      <c r="AG32" s="33">
        <f>SECOND(AD32)</f>
        <v>0</v>
      </c>
    </row>
    <row r="33" spans="1:33" s="29" customFormat="1" ht="12">
      <c r="U33" s="39"/>
      <c r="V33" s="39"/>
    </row>
    <row r="34" spans="1:33" s="29" customFormat="1" ht="13" customHeight="1">
      <c r="A34" s="146">
        <f>'2'!A35</f>
        <v>39127</v>
      </c>
      <c r="B34" s="81">
        <f t="shared" ref="B34:B40" si="14">IF(AND(Q34&lt;&gt;"",Q34&lt;&gt;"-"),1,0)</f>
        <v>0</v>
      </c>
      <c r="C34" s="100" t="str">
        <f>'2'!C35</f>
        <v>Regionals - Waupun</v>
      </c>
      <c r="D34" s="81"/>
      <c r="E34" s="99" t="s">
        <v>89</v>
      </c>
      <c r="F34" s="76">
        <f t="shared" ref="F34:F40" si="15">IF(AND(E34&lt;&gt;"",E34&lt;&gt;"-"),1,0)</f>
        <v>0</v>
      </c>
      <c r="G34" s="101" t="s">
        <v>89</v>
      </c>
      <c r="H34" s="101" t="s">
        <v>89</v>
      </c>
      <c r="I34" s="147" t="str">
        <f t="shared" ref="I34:I40" si="16">IF(G34="-","-",IF((H34/P34)=0,"0.00",H34/P34))</f>
        <v>-</v>
      </c>
      <c r="J34" s="39"/>
      <c r="K34" s="101" t="str">
        <f t="shared" ref="K34:K40" si="17">IF(G34="-","-",G34-H34)</f>
        <v>-</v>
      </c>
      <c r="L34" s="105" t="str">
        <f t="shared" ref="L34:L40" si="18">IF(G34="-","-",IF(K34=0,0,K34/G34))</f>
        <v>-</v>
      </c>
      <c r="M34" s="39"/>
      <c r="N34" s="99" t="s">
        <v>89</v>
      </c>
      <c r="O34" s="148" t="s">
        <v>89</v>
      </c>
      <c r="P34" s="126">
        <f t="shared" ref="P34:P40" si="19">IF(F34=1,O34/R34,0)</f>
        <v>0</v>
      </c>
      <c r="Q34" s="148" t="s">
        <v>89</v>
      </c>
      <c r="R34" s="145">
        <v>3.5416666666666666E-2</v>
      </c>
      <c r="S34" s="99" t="s">
        <v>89</v>
      </c>
      <c r="T34" s="39"/>
      <c r="U34" s="99" t="s">
        <v>89</v>
      </c>
      <c r="V34" s="99" t="s">
        <v>89</v>
      </c>
      <c r="W34" s="39"/>
      <c r="X34" s="99" t="s">
        <v>89</v>
      </c>
      <c r="Y34" s="99" t="s">
        <v>89</v>
      </c>
      <c r="Z34" s="99" t="s">
        <v>89</v>
      </c>
      <c r="AA34" s="64"/>
      <c r="AB34" s="99" t="str">
        <f t="shared" ref="AB34:AB40" si="20">IF(AND(H34=0,N34=1),1,"-")</f>
        <v>-</v>
      </c>
      <c r="AD34" s="136" t="str">
        <f t="shared" ref="AD34:AD40" si="21">IF((Q34="-"),O34,O34+Q34)</f>
        <v>-</v>
      </c>
    </row>
    <row r="35" spans="1:33" s="29" customFormat="1" ht="13" customHeight="1">
      <c r="A35" s="146">
        <f>'2'!A36</f>
        <v>39129</v>
      </c>
      <c r="B35" s="81">
        <f t="shared" ref="B35" si="22">IF(AND(Q35&lt;&gt;"",Q35&lt;&gt;"-"),1,0)</f>
        <v>0</v>
      </c>
      <c r="C35" s="100" t="str">
        <f>'2'!C36</f>
        <v>Regionals - Brookfield</v>
      </c>
      <c r="D35" s="81"/>
      <c r="E35" s="99" t="s">
        <v>89</v>
      </c>
      <c r="F35" s="76">
        <f t="shared" ref="F35" si="23">IF(AND(E35&lt;&gt;"",E35&lt;&gt;"-"),1,0)</f>
        <v>0</v>
      </c>
      <c r="G35" s="101" t="s">
        <v>89</v>
      </c>
      <c r="H35" s="101" t="s">
        <v>89</v>
      </c>
      <c r="I35" s="147" t="str">
        <f t="shared" ref="I35" si="24">IF(G35="-","-",IF((H35/P35)=0,"0.00",H35/P35))</f>
        <v>-</v>
      </c>
      <c r="J35" s="39"/>
      <c r="K35" s="101" t="str">
        <f t="shared" ref="K35" si="25">IF(G35="-","-",G35-H35)</f>
        <v>-</v>
      </c>
      <c r="L35" s="105" t="str">
        <f t="shared" ref="L35" si="26">IF(G35="-","-",IF(K35=0,0,K35/G35))</f>
        <v>-</v>
      </c>
      <c r="M35" s="39"/>
      <c r="N35" s="99" t="s">
        <v>89</v>
      </c>
      <c r="O35" s="148" t="s">
        <v>89</v>
      </c>
      <c r="P35" s="126">
        <f t="shared" ref="P35" si="27">IF(F35=1,O35/R35,0)</f>
        <v>0</v>
      </c>
      <c r="Q35" s="148" t="s">
        <v>89</v>
      </c>
      <c r="R35" s="145">
        <v>3.5416666666666666E-2</v>
      </c>
      <c r="S35" s="99" t="s">
        <v>89</v>
      </c>
      <c r="T35" s="39"/>
      <c r="U35" s="99" t="s">
        <v>89</v>
      </c>
      <c r="V35" s="99" t="s">
        <v>89</v>
      </c>
      <c r="W35" s="39"/>
      <c r="X35" s="99" t="s">
        <v>89</v>
      </c>
      <c r="Y35" s="99" t="s">
        <v>89</v>
      </c>
      <c r="Z35" s="99" t="s">
        <v>89</v>
      </c>
      <c r="AA35" s="64"/>
      <c r="AB35" s="99" t="str">
        <f t="shared" ref="AB35" si="28">IF(AND(H35=0,N35=1),1,"-")</f>
        <v>-</v>
      </c>
      <c r="AD35" s="136" t="str">
        <f t="shared" ref="AD35" si="29">IF((Q35="-"),O35,O35+Q35)</f>
        <v>-</v>
      </c>
    </row>
    <row r="36" spans="1:33" s="29" customFormat="1" ht="13" customHeight="1">
      <c r="A36" s="146">
        <f>'2'!A37</f>
        <v>39134</v>
      </c>
      <c r="B36" s="81">
        <f t="shared" si="14"/>
        <v>0</v>
      </c>
      <c r="C36" s="100" t="str">
        <f>'2'!C37</f>
        <v>Sectionals - FDL Springs</v>
      </c>
      <c r="D36" s="81"/>
      <c r="E36" s="99" t="s">
        <v>89</v>
      </c>
      <c r="F36" s="76">
        <f t="shared" si="15"/>
        <v>0</v>
      </c>
      <c r="G36" s="101" t="s">
        <v>89</v>
      </c>
      <c r="H36" s="101" t="s">
        <v>89</v>
      </c>
      <c r="I36" s="147" t="str">
        <f t="shared" si="16"/>
        <v>-</v>
      </c>
      <c r="J36" s="39"/>
      <c r="K36" s="101" t="str">
        <f t="shared" si="17"/>
        <v>-</v>
      </c>
      <c r="L36" s="105" t="str">
        <f t="shared" si="18"/>
        <v>-</v>
      </c>
      <c r="M36" s="39"/>
      <c r="N36" s="99" t="s">
        <v>89</v>
      </c>
      <c r="O36" s="148" t="s">
        <v>89</v>
      </c>
      <c r="P36" s="126">
        <f t="shared" si="19"/>
        <v>0</v>
      </c>
      <c r="Q36" s="148" t="s">
        <v>89</v>
      </c>
      <c r="R36" s="145">
        <v>3.5416666666666666E-2</v>
      </c>
      <c r="S36" s="99" t="s">
        <v>89</v>
      </c>
      <c r="T36" s="39"/>
      <c r="U36" s="99" t="s">
        <v>89</v>
      </c>
      <c r="V36" s="99" t="s">
        <v>89</v>
      </c>
      <c r="W36" s="39"/>
      <c r="X36" s="99" t="s">
        <v>89</v>
      </c>
      <c r="Y36" s="99" t="s">
        <v>89</v>
      </c>
      <c r="Z36" s="99" t="s">
        <v>89</v>
      </c>
      <c r="AA36" s="64"/>
      <c r="AB36" s="99" t="str">
        <f t="shared" si="20"/>
        <v>-</v>
      </c>
      <c r="AD36" s="136" t="str">
        <f t="shared" si="21"/>
        <v>-</v>
      </c>
    </row>
    <row r="37" spans="1:33" s="29" customFormat="1" ht="13" customHeight="1">
      <c r="A37" s="146">
        <f>'2'!A38</f>
        <v>39138</v>
      </c>
      <c r="B37" s="81">
        <f t="shared" si="14"/>
        <v>0</v>
      </c>
      <c r="C37" s="100" t="str">
        <f>'2'!C38</f>
        <v>Sectional Final</v>
      </c>
      <c r="D37" s="81"/>
      <c r="E37" s="99" t="s">
        <v>89</v>
      </c>
      <c r="F37" s="76">
        <f t="shared" si="15"/>
        <v>0</v>
      </c>
      <c r="G37" s="101" t="s">
        <v>89</v>
      </c>
      <c r="H37" s="101" t="s">
        <v>89</v>
      </c>
      <c r="I37" s="147" t="str">
        <f t="shared" si="16"/>
        <v>-</v>
      </c>
      <c r="J37" s="39"/>
      <c r="K37" s="101" t="str">
        <f t="shared" si="17"/>
        <v>-</v>
      </c>
      <c r="L37" s="105" t="str">
        <f t="shared" si="18"/>
        <v>-</v>
      </c>
      <c r="M37" s="39"/>
      <c r="N37" s="99" t="s">
        <v>89</v>
      </c>
      <c r="O37" s="148" t="s">
        <v>89</v>
      </c>
      <c r="P37" s="126">
        <f t="shared" si="19"/>
        <v>0</v>
      </c>
      <c r="Q37" s="148" t="s">
        <v>89</v>
      </c>
      <c r="R37" s="145">
        <v>3.5416666666666666E-2</v>
      </c>
      <c r="S37" s="99" t="s">
        <v>89</v>
      </c>
      <c r="T37" s="39"/>
      <c r="U37" s="99" t="s">
        <v>89</v>
      </c>
      <c r="V37" s="99" t="s">
        <v>89</v>
      </c>
      <c r="W37" s="39"/>
      <c r="X37" s="99" t="s">
        <v>89</v>
      </c>
      <c r="Y37" s="99" t="s">
        <v>89</v>
      </c>
      <c r="Z37" s="99" t="s">
        <v>89</v>
      </c>
      <c r="AA37" s="64"/>
      <c r="AB37" s="99" t="str">
        <f t="shared" si="20"/>
        <v>-</v>
      </c>
      <c r="AD37" s="136" t="str">
        <f t="shared" si="21"/>
        <v>-</v>
      </c>
    </row>
    <row r="38" spans="1:33" s="29" customFormat="1" ht="13" customHeight="1">
      <c r="A38" s="146">
        <f>'2'!A39</f>
        <v>39143</v>
      </c>
      <c r="B38" s="81">
        <f t="shared" si="14"/>
        <v>0</v>
      </c>
      <c r="C38" s="100" t="str">
        <f>'2'!C39</f>
        <v>State</v>
      </c>
      <c r="D38" s="81"/>
      <c r="E38" s="99" t="s">
        <v>89</v>
      </c>
      <c r="F38" s="76">
        <f t="shared" si="15"/>
        <v>0</v>
      </c>
      <c r="G38" s="101" t="s">
        <v>89</v>
      </c>
      <c r="H38" s="101" t="s">
        <v>89</v>
      </c>
      <c r="I38" s="147" t="str">
        <f t="shared" si="16"/>
        <v>-</v>
      </c>
      <c r="J38" s="33"/>
      <c r="K38" s="101" t="str">
        <f t="shared" si="17"/>
        <v>-</v>
      </c>
      <c r="L38" s="105" t="str">
        <f t="shared" si="18"/>
        <v>-</v>
      </c>
      <c r="M38" s="33"/>
      <c r="N38" s="99" t="s">
        <v>89</v>
      </c>
      <c r="O38" s="148" t="str">
        <f>IF(N38="-","-",45)</f>
        <v>-</v>
      </c>
      <c r="P38" s="81">
        <f t="shared" si="19"/>
        <v>0</v>
      </c>
      <c r="Q38" s="148" t="s">
        <v>89</v>
      </c>
      <c r="R38" s="149">
        <v>3.5416666666666666E-2</v>
      </c>
      <c r="S38" s="99" t="s">
        <v>89</v>
      </c>
      <c r="U38" s="99" t="s">
        <v>89</v>
      </c>
      <c r="V38" s="99" t="s">
        <v>89</v>
      </c>
      <c r="X38" s="99" t="s">
        <v>89</v>
      </c>
      <c r="Y38" s="99" t="s">
        <v>89</v>
      </c>
      <c r="Z38" s="99" t="s">
        <v>89</v>
      </c>
      <c r="AB38" s="99" t="str">
        <f t="shared" si="20"/>
        <v>-</v>
      </c>
      <c r="AD38" s="136" t="str">
        <f t="shared" si="21"/>
        <v>-</v>
      </c>
    </row>
    <row r="39" spans="1:33" s="29" customFormat="1" ht="13" customHeight="1">
      <c r="A39" s="146">
        <f>'2'!A40</f>
        <v>39144</v>
      </c>
      <c r="B39" s="81">
        <f t="shared" si="14"/>
        <v>0</v>
      </c>
      <c r="C39" s="100" t="str">
        <f>'2'!C40</f>
        <v>State</v>
      </c>
      <c r="D39" s="81"/>
      <c r="E39" s="99" t="s">
        <v>89</v>
      </c>
      <c r="F39" s="76">
        <f t="shared" si="15"/>
        <v>0</v>
      </c>
      <c r="G39" s="101" t="s">
        <v>89</v>
      </c>
      <c r="H39" s="101" t="s">
        <v>89</v>
      </c>
      <c r="I39" s="147" t="str">
        <f t="shared" si="16"/>
        <v>-</v>
      </c>
      <c r="J39" s="33"/>
      <c r="K39" s="101" t="str">
        <f t="shared" si="17"/>
        <v>-</v>
      </c>
      <c r="L39" s="105" t="str">
        <f t="shared" si="18"/>
        <v>-</v>
      </c>
      <c r="M39" s="33"/>
      <c r="N39" s="99" t="s">
        <v>89</v>
      </c>
      <c r="O39" s="148" t="str">
        <f>IF(N39="-","-",45)</f>
        <v>-</v>
      </c>
      <c r="P39" s="81">
        <f t="shared" si="19"/>
        <v>0</v>
      </c>
      <c r="Q39" s="148" t="s">
        <v>89</v>
      </c>
      <c r="R39" s="149">
        <v>3.5416666666666666E-2</v>
      </c>
      <c r="S39" s="99" t="s">
        <v>89</v>
      </c>
      <c r="U39" s="99" t="s">
        <v>89</v>
      </c>
      <c r="V39" s="99" t="s">
        <v>89</v>
      </c>
      <c r="X39" s="99" t="s">
        <v>89</v>
      </c>
      <c r="Y39" s="99" t="s">
        <v>89</v>
      </c>
      <c r="Z39" s="99" t="s">
        <v>89</v>
      </c>
      <c r="AB39" s="99" t="str">
        <f t="shared" si="20"/>
        <v>-</v>
      </c>
      <c r="AD39" s="136" t="str">
        <f t="shared" si="21"/>
        <v>-</v>
      </c>
    </row>
    <row r="40" spans="1:33" s="29" customFormat="1" ht="13" customHeight="1">
      <c r="A40" s="146">
        <f>'2'!A41</f>
        <v>39145</v>
      </c>
      <c r="B40" s="81">
        <f t="shared" si="14"/>
        <v>0</v>
      </c>
      <c r="C40" s="100" t="str">
        <f>'2'!C41</f>
        <v>State</v>
      </c>
      <c r="D40" s="81"/>
      <c r="E40" s="99" t="s">
        <v>89</v>
      </c>
      <c r="F40" s="76">
        <f t="shared" si="15"/>
        <v>0</v>
      </c>
      <c r="G40" s="101" t="s">
        <v>89</v>
      </c>
      <c r="H40" s="101" t="s">
        <v>89</v>
      </c>
      <c r="I40" s="147" t="str">
        <f t="shared" si="16"/>
        <v>-</v>
      </c>
      <c r="J40" s="33"/>
      <c r="K40" s="101" t="str">
        <f t="shared" si="17"/>
        <v>-</v>
      </c>
      <c r="L40" s="105" t="str">
        <f t="shared" si="18"/>
        <v>-</v>
      </c>
      <c r="M40" s="33"/>
      <c r="N40" s="99" t="s">
        <v>89</v>
      </c>
      <c r="O40" s="148" t="str">
        <f>IF(N40="-","-",45)</f>
        <v>-</v>
      </c>
      <c r="P40" s="81">
        <f t="shared" si="19"/>
        <v>0</v>
      </c>
      <c r="Q40" s="148" t="s">
        <v>89</v>
      </c>
      <c r="R40" s="149">
        <v>3.5416666666666666E-2</v>
      </c>
      <c r="S40" s="99" t="s">
        <v>89</v>
      </c>
      <c r="U40" s="99" t="s">
        <v>89</v>
      </c>
      <c r="V40" s="99" t="s">
        <v>89</v>
      </c>
      <c r="X40" s="99" t="s">
        <v>89</v>
      </c>
      <c r="Y40" s="99" t="s">
        <v>89</v>
      </c>
      <c r="Z40" s="99" t="s">
        <v>89</v>
      </c>
      <c r="AB40" s="99" t="str">
        <f t="shared" si="20"/>
        <v>-</v>
      </c>
      <c r="AD40" s="136" t="str">
        <f t="shared" si="21"/>
        <v>-</v>
      </c>
    </row>
    <row r="41" spans="1:33" s="33" customFormat="1" ht="8" customHeight="1">
      <c r="B41" s="29"/>
      <c r="D41" s="29"/>
      <c r="F41" s="81"/>
      <c r="G41" s="64"/>
      <c r="N41" s="29"/>
      <c r="O41" s="29"/>
      <c r="P41" s="29"/>
      <c r="Q41" s="29"/>
      <c r="R41" s="29"/>
      <c r="S41" s="29"/>
      <c r="T41" s="29"/>
      <c r="U41" s="39"/>
      <c r="V41" s="39"/>
      <c r="W41" s="29"/>
      <c r="X41" s="29"/>
      <c r="Y41" s="29"/>
      <c r="Z41" s="29"/>
      <c r="AB41" s="29"/>
      <c r="AC41" s="29"/>
    </row>
    <row r="42" spans="1:33" s="33" customFormat="1" ht="14">
      <c r="A42" s="76">
        <f>SUM(B34:B40)</f>
        <v>0</v>
      </c>
      <c r="B42" s="29"/>
      <c r="C42" s="66" t="s">
        <v>32</v>
      </c>
      <c r="D42" s="29"/>
      <c r="E42" s="116">
        <f>SUM(F34:F40)</f>
        <v>0</v>
      </c>
      <c r="F42" s="81"/>
      <c r="G42" s="118">
        <f>SUM(G34:G40)</f>
        <v>0</v>
      </c>
      <c r="H42" s="67">
        <f>SUM(H34:H40)</f>
        <v>0</v>
      </c>
      <c r="I42" s="133" t="str">
        <f>IF(G42=0,"-",IF((H42/P42)=0,"0.00",H42/P42))</f>
        <v>-</v>
      </c>
      <c r="K42" s="67">
        <f>SUM(K34:K40)</f>
        <v>0</v>
      </c>
      <c r="L42" s="112" t="str">
        <f>IF(K42=0,"-",K42/G42)</f>
        <v>-</v>
      </c>
      <c r="N42" s="138">
        <f>SUM(N34:N40)</f>
        <v>0</v>
      </c>
      <c r="O42" s="139" t="str">
        <f>IF(G50&lt;10,CONCATENATE(E50,":0",G50),CONCATENATE(E50,":",G50))</f>
        <v>0:00</v>
      </c>
      <c r="P42" s="140">
        <f>SUM(P34:P40)</f>
        <v>0</v>
      </c>
      <c r="Q42" s="141" t="str">
        <f>IF(L50&lt;10,CONCATENATE(K50,":0",L50),CONCATENATE(K50,":",L50))</f>
        <v>0:00</v>
      </c>
      <c r="R42" s="29"/>
      <c r="S42" s="142">
        <f>SUM(S34:S40)</f>
        <v>0</v>
      </c>
      <c r="T42" s="29"/>
      <c r="U42" s="138">
        <f>SUM(U34:U40)</f>
        <v>0</v>
      </c>
      <c r="V42" s="138">
        <f>SUM(V34:V40)</f>
        <v>0</v>
      </c>
      <c r="W42" s="29"/>
      <c r="X42" s="138">
        <f>SUM(X34:X40)</f>
        <v>0</v>
      </c>
      <c r="Y42" s="138">
        <f>SUM(Y34:Y40)</f>
        <v>0</v>
      </c>
      <c r="Z42" s="138">
        <f>SUM(Z34:Z40)</f>
        <v>0</v>
      </c>
      <c r="AB42" s="138">
        <f>SUM(AB34:AB40)</f>
        <v>0</v>
      </c>
      <c r="AC42" s="29"/>
      <c r="AD42" s="143">
        <f>SUM(AD34:AD40)</f>
        <v>0</v>
      </c>
      <c r="AF42" s="97">
        <f>(HOUR(AD42)*60)+(MINUTE(AD42))</f>
        <v>0</v>
      </c>
      <c r="AG42" s="33">
        <f>SECOND(AD42)</f>
        <v>0</v>
      </c>
    </row>
    <row r="43" spans="1:33" s="29" customFormat="1" ht="12"/>
    <row r="44" spans="1:33" s="29" customFormat="1" ht="14">
      <c r="C44" s="66" t="s">
        <v>43</v>
      </c>
      <c r="E44" s="116">
        <f>E32+E42</f>
        <v>0</v>
      </c>
      <c r="G44" s="150">
        <f>G32+G42</f>
        <v>0</v>
      </c>
      <c r="H44" s="150">
        <f>H32+H42</f>
        <v>0</v>
      </c>
      <c r="I44" s="151" t="str">
        <f>IF(G44=0,"-",IF((H44/P44)=0,"0.00",H44/P44))</f>
        <v>-</v>
      </c>
      <c r="K44" s="150">
        <f>K32+K42</f>
        <v>0</v>
      </c>
      <c r="L44" s="152">
        <f>IF(K44=0,0,K44/G44)</f>
        <v>0</v>
      </c>
      <c r="N44" s="153">
        <f>N32+N42</f>
        <v>0</v>
      </c>
      <c r="O44" s="154" t="str">
        <f>IF(G52&lt;10,CONCATENATE(E52,":0",G52),CONCATENATE(E52,":",G52))</f>
        <v>0:00</v>
      </c>
      <c r="P44" s="78">
        <f>P32+P42</f>
        <v>0</v>
      </c>
      <c r="Q44" s="155" t="str">
        <f>IF(L52&lt;10,CONCATENATE(K52,":0",L52),CONCATENATE(K52,":",L52))</f>
        <v>0:00</v>
      </c>
      <c r="S44" s="153">
        <f>S32+S42</f>
        <v>0</v>
      </c>
      <c r="U44" s="153">
        <f>U32+U42</f>
        <v>0</v>
      </c>
      <c r="V44" s="153">
        <f>V32+V42</f>
        <v>0</v>
      </c>
      <c r="X44" s="153">
        <f>X32+X42</f>
        <v>0</v>
      </c>
      <c r="Y44" s="153">
        <f>Y32+Y42</f>
        <v>0</v>
      </c>
      <c r="Z44" s="153">
        <f>Z32+Z42</f>
        <v>0</v>
      </c>
      <c r="AB44" s="153">
        <f>AB32+AB42</f>
        <v>0</v>
      </c>
    </row>
    <row r="45" spans="1:33" s="29" customFormat="1" ht="12">
      <c r="F45" s="81"/>
    </row>
    <row r="46" spans="1:33" s="29" customFormat="1" ht="12">
      <c r="C46" s="78"/>
      <c r="F46" s="81"/>
      <c r="R46" s="78"/>
    </row>
    <row r="47" spans="1:33" s="29" customFormat="1" ht="12">
      <c r="F47" s="81"/>
      <c r="I47" s="78"/>
    </row>
    <row r="48" spans="1:33" s="29" customFormat="1" ht="14">
      <c r="A48" s="33"/>
      <c r="B48" s="33"/>
      <c r="C48" s="88">
        <f>SUM(O7:O30)</f>
        <v>0</v>
      </c>
      <c r="D48" s="33"/>
      <c r="E48" s="97">
        <f>(HOUR(C48)*60)+(MINUTE(C48))</f>
        <v>0</v>
      </c>
      <c r="F48" s="76"/>
      <c r="G48" s="33">
        <f>SECOND(C48)</f>
        <v>0</v>
      </c>
      <c r="H48" s="33"/>
      <c r="I48" s="88">
        <f>SUM(Q7:Q30)</f>
        <v>0</v>
      </c>
      <c r="J48" s="33"/>
      <c r="K48" s="97">
        <f>(HOUR(I48)*60)+(MINUTE(I48))</f>
        <v>0</v>
      </c>
      <c r="L48" s="33">
        <f>SECOND(I48)</f>
        <v>0</v>
      </c>
      <c r="X48" s="87"/>
      <c r="Y48" s="87"/>
      <c r="Z48" s="87"/>
      <c r="AB48" s="87"/>
      <c r="AC48" s="87"/>
      <c r="AD48" s="87"/>
    </row>
    <row r="49" spans="1:17" s="29" customFormat="1" ht="14">
      <c r="A49" s="33"/>
      <c r="B49" s="33"/>
      <c r="C49" s="33"/>
      <c r="D49" s="33"/>
      <c r="E49" s="33"/>
      <c r="F49" s="76"/>
      <c r="G49" s="33"/>
      <c r="H49" s="33"/>
      <c r="I49" s="33"/>
      <c r="J49" s="33"/>
      <c r="K49" s="33"/>
      <c r="L49" s="33"/>
      <c r="Q49" s="78"/>
    </row>
    <row r="50" spans="1:17" s="29" customFormat="1" ht="14">
      <c r="A50" s="33"/>
      <c r="B50" s="33"/>
      <c r="C50" s="88">
        <f>SUM(O34:O40)</f>
        <v>0</v>
      </c>
      <c r="D50" s="33"/>
      <c r="E50" s="97">
        <f>(HOUR(C50)*60)+(MINUTE(C50))</f>
        <v>0</v>
      </c>
      <c r="F50" s="76"/>
      <c r="G50" s="33">
        <f>SECOND(C50)</f>
        <v>0</v>
      </c>
      <c r="H50" s="33"/>
      <c r="I50" s="88">
        <f>SUM(Q34:Q40)</f>
        <v>0</v>
      </c>
      <c r="J50" s="33"/>
      <c r="K50" s="97">
        <f>(HOUR(I50)*60)+(MINUTE(I50))</f>
        <v>0</v>
      </c>
      <c r="L50" s="33">
        <f>SECOND(I50)</f>
        <v>0</v>
      </c>
    </row>
    <row r="51" spans="1:17" s="29" customFormat="1" ht="14">
      <c r="A51" s="33"/>
      <c r="B51" s="33"/>
      <c r="C51" s="33"/>
      <c r="D51" s="33"/>
      <c r="E51" s="33"/>
      <c r="F51" s="76"/>
      <c r="G51" s="33"/>
      <c r="H51" s="33"/>
      <c r="I51" s="33"/>
      <c r="J51" s="33"/>
      <c r="K51" s="33"/>
      <c r="L51" s="33"/>
    </row>
    <row r="52" spans="1:17" s="29" customFormat="1" ht="14">
      <c r="A52" s="33"/>
      <c r="B52" s="33"/>
      <c r="C52" s="159">
        <f>C48+C50</f>
        <v>0</v>
      </c>
      <c r="D52" s="157"/>
      <c r="E52" s="158">
        <f>(HOUR(C52)*60)+(MINUTE(C52))</f>
        <v>0</v>
      </c>
      <c r="F52" s="156"/>
      <c r="G52" s="157">
        <f>SECOND(C52)</f>
        <v>0</v>
      </c>
      <c r="H52" s="33"/>
      <c r="I52" s="88">
        <f>I48+I50</f>
        <v>0</v>
      </c>
      <c r="J52" s="33"/>
      <c r="K52" s="97">
        <f>(HOUR(I52)*60)+(MINUTE(I52))</f>
        <v>0</v>
      </c>
      <c r="L52" s="33">
        <f>SECOND(I52)</f>
        <v>0</v>
      </c>
    </row>
    <row r="58" spans="1:17">
      <c r="I58" s="7"/>
    </row>
  </sheetData>
  <mergeCells count="4">
    <mergeCell ref="K1:AB1"/>
    <mergeCell ref="K2:AB2"/>
    <mergeCell ref="G4:I4"/>
    <mergeCell ref="K4:L4"/>
  </mergeCells>
  <phoneticPr fontId="15" type="noConversion"/>
  <conditionalFormatting sqref="S13:S30 S7:S11 S34:S40">
    <cfRule type="cellIs" dxfId="5" priority="0" stopIfTrue="1" operator="notEqual">
      <formula>"-"</formula>
    </cfRule>
  </conditionalFormatting>
  <conditionalFormatting sqref="S32 S42">
    <cfRule type="cellIs" dxfId="4" priority="1" stopIfTrue="1" operator="notEqual">
      <formula>0</formula>
    </cfRule>
  </conditionalFormatting>
  <conditionalFormatting sqref="Q32 Q42 Q44">
    <cfRule type="cellIs" dxfId="3" priority="2" stopIfTrue="1" operator="notEqual">
      <formula>0</formula>
    </cfRule>
  </conditionalFormatting>
  <printOptions horizontalCentered="1"/>
  <pageMargins left="0.5" right="0.5" top="0.5" bottom="0.5" header="0.5" footer="0.5"/>
  <ignoredErrors>
    <ignoredError sqref="O36:O44 O32 O33:O34" 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57"/>
  <sheetViews>
    <sheetView zoomScale="150" workbookViewId="0">
      <selection activeCell="AC39" sqref="AC39"/>
    </sheetView>
  </sheetViews>
  <sheetFormatPr baseColWidth="10" defaultColWidth="11.5" defaultRowHeight="13"/>
  <cols>
    <col min="1" max="1" width="7.33203125" customWidth="1"/>
    <col min="2" max="2" width="0.83203125" customWidth="1"/>
    <col min="3" max="3" width="20.83203125" customWidth="1"/>
    <col min="4" max="4" width="0.83203125" customWidth="1"/>
    <col min="5" max="5" width="4.6640625" customWidth="1"/>
    <col min="6" max="6" width="0.83203125" style="9" customWidth="1"/>
    <col min="7" max="8" width="5.33203125" customWidth="1"/>
    <col min="9" max="9" width="7.6640625" customWidth="1"/>
    <col min="10" max="10" width="0.83203125" customWidth="1"/>
    <col min="11" max="11" width="4.83203125" customWidth="1"/>
    <col min="12" max="12" width="5.83203125" customWidth="1"/>
    <col min="13" max="13" width="0.83203125" customWidth="1"/>
    <col min="14" max="14" width="5.33203125" customWidth="1"/>
    <col min="15" max="15" width="6.6640625" customWidth="1"/>
    <col min="16" max="16" width="0.83203125" customWidth="1"/>
    <col min="17" max="17" width="5.33203125" customWidth="1"/>
    <col min="18" max="18" width="3.83203125" customWidth="1"/>
    <col min="19" max="19" width="5.33203125" customWidth="1"/>
    <col min="20" max="20" width="0.83203125" customWidth="1"/>
    <col min="21" max="22" width="5.33203125" customWidth="1"/>
    <col min="23" max="23" width="3.6640625" customWidth="1"/>
    <col min="24" max="26" width="5.33203125" customWidth="1"/>
    <col min="27" max="27" width="0.83203125" customWidth="1"/>
    <col min="28" max="28" width="5.33203125" customWidth="1"/>
    <col min="30" max="30" width="9" customWidth="1"/>
    <col min="31" max="31" width="0.6640625" customWidth="1"/>
    <col min="32" max="33" width="5.16406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K1" s="199" t="str">
        <f>'2'!M1</f>
        <v>2012-13 Game Statistics</v>
      </c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/>
      <c r="AD1" s="5"/>
      <c r="AE1" s="5"/>
      <c r="AF1" s="5"/>
    </row>
    <row r="2" spans="1:32" s="1" customFormat="1" ht="28" customHeight="1">
      <c r="A2" s="10"/>
      <c r="B2" s="10"/>
      <c r="C2" s="10"/>
      <c r="D2" s="10"/>
      <c r="E2" s="10"/>
      <c r="F2" s="10"/>
      <c r="G2" s="10"/>
      <c r="H2" s="15"/>
      <c r="I2" s="15"/>
      <c r="J2" s="15"/>
      <c r="K2" s="254" t="e">
        <f>CONCATENATE('Regular Season'!#REF!," - ",'Regular Season'!#REF!)</f>
        <v>#REF!</v>
      </c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/>
      <c r="AD2" s="6"/>
      <c r="AE2" s="6"/>
      <c r="AF2" s="6"/>
    </row>
    <row r="3" spans="1:32" ht="5" customHeight="1"/>
    <row r="4" spans="1:32" s="34" customFormat="1" ht="13" customHeight="1">
      <c r="B4" s="75"/>
      <c r="D4" s="75"/>
      <c r="F4" s="81"/>
      <c r="G4" s="255" t="s">
        <v>82</v>
      </c>
      <c r="H4" s="255"/>
      <c r="I4" s="255"/>
      <c r="J4" s="29"/>
      <c r="K4" s="188" t="s">
        <v>75</v>
      </c>
      <c r="L4" s="18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B4" s="29"/>
      <c r="AC4" s="2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76"/>
      <c r="G5" s="74" t="s">
        <v>79</v>
      </c>
      <c r="H5" s="74" t="s">
        <v>74</v>
      </c>
      <c r="I5" s="74" t="s">
        <v>78</v>
      </c>
      <c r="J5" s="29"/>
      <c r="K5" s="74" t="s">
        <v>77</v>
      </c>
      <c r="L5" s="74" t="s">
        <v>76</v>
      </c>
      <c r="M5" s="29"/>
      <c r="N5" s="74" t="s">
        <v>90</v>
      </c>
      <c r="O5" s="74" t="s">
        <v>81</v>
      </c>
      <c r="P5" s="29"/>
      <c r="Q5" s="74" t="s">
        <v>40</v>
      </c>
      <c r="R5" s="29"/>
      <c r="S5" s="74" t="s">
        <v>65</v>
      </c>
      <c r="T5" s="29"/>
      <c r="U5" s="74" t="s">
        <v>57</v>
      </c>
      <c r="V5" s="74" t="s">
        <v>62</v>
      </c>
      <c r="W5" s="29"/>
      <c r="X5" s="74" t="s">
        <v>33</v>
      </c>
      <c r="Y5" s="74" t="s">
        <v>36</v>
      </c>
      <c r="Z5" s="74" t="s">
        <v>37</v>
      </c>
      <c r="AB5" s="74" t="s">
        <v>80</v>
      </c>
      <c r="AC5" s="29"/>
      <c r="AD5" s="131" t="s">
        <v>35</v>
      </c>
    </row>
    <row r="6" spans="1:32" s="33" customFormat="1" ht="8" customHeight="1">
      <c r="B6" s="29"/>
      <c r="D6" s="29"/>
      <c r="F6" s="76"/>
      <c r="G6" s="96"/>
      <c r="H6" s="96"/>
      <c r="I6" s="96"/>
      <c r="J6" s="29"/>
      <c r="M6" s="29"/>
      <c r="P6" s="29"/>
      <c r="R6" s="29"/>
      <c r="T6" s="29"/>
      <c r="W6" s="29"/>
      <c r="AC6" s="29"/>
    </row>
    <row r="7" spans="1:32" s="33" customFormat="1" ht="13" customHeight="1">
      <c r="A7" s="132">
        <f>'2'!A7</f>
        <v>39774</v>
      </c>
      <c r="B7" s="126">
        <f>IF(AND(Q7&lt;&gt;"",Q7&lt;&gt;"-"),1,0)</f>
        <v>0</v>
      </c>
      <c r="C7" s="128" t="str">
        <f>'2'!C7</f>
        <v>Beaver Dam</v>
      </c>
      <c r="D7" s="81"/>
      <c r="E7" s="37" t="s">
        <v>89</v>
      </c>
      <c r="F7" s="76">
        <f>IF(AND(E7&lt;&gt;"",E7&lt;&gt;"-"),1,0)</f>
        <v>0</v>
      </c>
      <c r="G7" s="40" t="s">
        <v>89</v>
      </c>
      <c r="H7" s="40" t="s">
        <v>89</v>
      </c>
      <c r="I7" s="133" t="str">
        <f>IF(G7="-","-",IF((H7/P7)=0,"0.00",H7/P7))</f>
        <v>-</v>
      </c>
      <c r="J7" s="29"/>
      <c r="K7" s="40" t="str">
        <f>IF(G7="-","-",G7-H7)</f>
        <v>-</v>
      </c>
      <c r="L7" s="45" t="str">
        <f>IF(G7="-","-",IF(K7=0,0,K7/G7))</f>
        <v>-</v>
      </c>
      <c r="M7" s="29"/>
      <c r="N7" s="37" t="s">
        <v>89</v>
      </c>
      <c r="O7" s="134" t="str">
        <f t="shared" ref="O7:O16" si="0">IF(N7="-","-",45)</f>
        <v>-</v>
      </c>
      <c r="P7" s="81">
        <f>IF(F7=1,O7/R7,0)</f>
        <v>0</v>
      </c>
      <c r="Q7" s="134" t="s">
        <v>89</v>
      </c>
      <c r="R7" s="149">
        <v>3.5416666666666666E-2</v>
      </c>
      <c r="S7" s="37" t="s">
        <v>89</v>
      </c>
      <c r="T7" s="29"/>
      <c r="U7" s="51" t="s">
        <v>89</v>
      </c>
      <c r="V7" s="51" t="s">
        <v>89</v>
      </c>
      <c r="W7" s="29"/>
      <c r="X7" s="37" t="s">
        <v>89</v>
      </c>
      <c r="Y7" s="37" t="s">
        <v>89</v>
      </c>
      <c r="Z7" s="37" t="s">
        <v>89</v>
      </c>
      <c r="AB7" s="37" t="str">
        <f>IF(AND(H7="0",N7=1),1,"-")</f>
        <v>-</v>
      </c>
      <c r="AC7" s="29"/>
      <c r="AD7" s="136" t="str">
        <f>IF((Q7="-"),O7,O7+Q7)</f>
        <v>-</v>
      </c>
    </row>
    <row r="8" spans="1:32" s="33" customFormat="1" ht="13" customHeight="1">
      <c r="A8" s="132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37" t="s">
        <v>89</v>
      </c>
      <c r="F8" s="76">
        <f>IF(AND(E8&lt;&gt;"",E8&lt;&gt;"-"),1,0)</f>
        <v>0</v>
      </c>
      <c r="G8" s="40" t="s">
        <v>89</v>
      </c>
      <c r="H8" s="40" t="s">
        <v>89</v>
      </c>
      <c r="I8" s="133" t="str">
        <f>IF(G8="-","-",IF((H8/P8)=0,"0.00",H8/P8))</f>
        <v>-</v>
      </c>
      <c r="J8" s="29"/>
      <c r="K8" s="40" t="str">
        <f>IF(G8="-","-",G8-H8)</f>
        <v>-</v>
      </c>
      <c r="L8" s="45" t="str">
        <f>IF(G8="-","-",IF(K8=0,0,K8/G8))</f>
        <v>-</v>
      </c>
      <c r="M8" s="29"/>
      <c r="N8" s="37" t="s">
        <v>89</v>
      </c>
      <c r="O8" s="134" t="str">
        <f t="shared" si="0"/>
        <v>-</v>
      </c>
      <c r="P8" s="81">
        <f>IF(F8=1,O8/R8,0)</f>
        <v>0</v>
      </c>
      <c r="Q8" s="134" t="s">
        <v>89</v>
      </c>
      <c r="R8" s="149">
        <v>3.5416666666666666E-2</v>
      </c>
      <c r="S8" s="37" t="s">
        <v>89</v>
      </c>
      <c r="T8" s="29"/>
      <c r="U8" s="51" t="s">
        <v>89</v>
      </c>
      <c r="V8" s="51" t="s">
        <v>89</v>
      </c>
      <c r="W8" s="29"/>
      <c r="X8" s="37" t="s">
        <v>89</v>
      </c>
      <c r="Y8" s="37" t="s">
        <v>89</v>
      </c>
      <c r="Z8" s="37" t="s">
        <v>89</v>
      </c>
      <c r="AB8" s="37" t="str">
        <f>IF(AND(H8="0",N8=1),1,"-")</f>
        <v>-</v>
      </c>
      <c r="AC8" s="29"/>
      <c r="AD8" s="136" t="str">
        <f t="shared" ref="AD8:AD30" si="2">IF((Q8="-"),O8,O8+Q8)</f>
        <v>-</v>
      </c>
    </row>
    <row r="9" spans="1:32" s="33" customFormat="1" ht="13" customHeight="1">
      <c r="A9" s="132">
        <f>'2'!A9</f>
        <v>39781</v>
      </c>
      <c r="B9" s="126">
        <f t="shared" si="1"/>
        <v>0</v>
      </c>
      <c r="C9" s="128" t="str">
        <f>'2'!C9</f>
        <v>Beloit</v>
      </c>
      <c r="D9" s="81"/>
      <c r="E9" s="37" t="s">
        <v>89</v>
      </c>
      <c r="F9" s="76">
        <f t="shared" ref="F9:F30" si="3">IF(AND(E9&lt;&gt;"",E9&lt;&gt;"-"),1,0)</f>
        <v>0</v>
      </c>
      <c r="G9" s="40" t="s">
        <v>89</v>
      </c>
      <c r="H9" s="40" t="s">
        <v>89</v>
      </c>
      <c r="I9" s="133" t="str">
        <f t="shared" ref="I9:I30" si="4">IF(G9="-","-",IF((H9/P9)=0,"0.00",H9/P9))</f>
        <v>-</v>
      </c>
      <c r="J9" s="29"/>
      <c r="K9" s="40" t="s">
        <v>89</v>
      </c>
      <c r="L9" s="45" t="str">
        <f t="shared" ref="L9:L30" si="5">IF(G9="-","-",IF(K9=0,0,K9/G9))</f>
        <v>-</v>
      </c>
      <c r="M9" s="29"/>
      <c r="N9" s="37" t="s">
        <v>89</v>
      </c>
      <c r="O9" s="134" t="str">
        <f t="shared" si="0"/>
        <v>-</v>
      </c>
      <c r="P9" s="81">
        <f>IF(F9=1,O9/R9,0)</f>
        <v>0</v>
      </c>
      <c r="Q9" s="134" t="s">
        <v>89</v>
      </c>
      <c r="R9" s="149">
        <v>3.5416666666666666E-2</v>
      </c>
      <c r="S9" s="37" t="s">
        <v>89</v>
      </c>
      <c r="T9" s="29"/>
      <c r="U9" s="51" t="s">
        <v>89</v>
      </c>
      <c r="V9" s="51" t="s">
        <v>89</v>
      </c>
      <c r="W9" s="29"/>
      <c r="X9" s="37" t="s">
        <v>89</v>
      </c>
      <c r="Y9" s="37" t="s">
        <v>89</v>
      </c>
      <c r="Z9" s="37" t="s">
        <v>89</v>
      </c>
      <c r="AB9" s="37" t="str">
        <f t="shared" ref="AB9:AB30" si="6">IF(AND(H9="0",N9=1),1,"-")</f>
        <v>-</v>
      </c>
      <c r="AC9" s="29"/>
      <c r="AD9" s="136" t="str">
        <f t="shared" si="2"/>
        <v>-</v>
      </c>
    </row>
    <row r="10" spans="1:32" s="33" customFormat="1" ht="13" customHeight="1">
      <c r="A10" s="132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37" t="s">
        <v>89</v>
      </c>
      <c r="F10" s="76">
        <f t="shared" si="3"/>
        <v>0</v>
      </c>
      <c r="G10" s="40" t="s">
        <v>89</v>
      </c>
      <c r="H10" s="40" t="s">
        <v>89</v>
      </c>
      <c r="I10" s="133" t="str">
        <f t="shared" si="4"/>
        <v>-</v>
      </c>
      <c r="J10" s="29"/>
      <c r="K10" s="40" t="str">
        <f t="shared" ref="K10:K30" si="7">IF(G10="-","-",G10-H10)</f>
        <v>-</v>
      </c>
      <c r="L10" s="45" t="str">
        <f t="shared" si="5"/>
        <v>-</v>
      </c>
      <c r="M10" s="29"/>
      <c r="N10" s="37" t="s">
        <v>89</v>
      </c>
      <c r="O10" s="134" t="str">
        <f t="shared" si="0"/>
        <v>-</v>
      </c>
      <c r="P10" s="81">
        <f t="shared" ref="P10:P29" si="8">IF(F10=1,O10/R10,0)</f>
        <v>0</v>
      </c>
      <c r="Q10" s="134" t="s">
        <v>89</v>
      </c>
      <c r="R10" s="149">
        <v>3.5416666666666666E-2</v>
      </c>
      <c r="S10" s="37" t="s">
        <v>89</v>
      </c>
      <c r="T10" s="29"/>
      <c r="U10" s="51" t="s">
        <v>89</v>
      </c>
      <c r="V10" s="51" t="s">
        <v>89</v>
      </c>
      <c r="W10" s="29"/>
      <c r="X10" s="37" t="s">
        <v>89</v>
      </c>
      <c r="Y10" s="37" t="s">
        <v>89</v>
      </c>
      <c r="Z10" s="37" t="s">
        <v>89</v>
      </c>
      <c r="AB10" s="37" t="s">
        <v>89</v>
      </c>
      <c r="AC10" s="29"/>
      <c r="AD10" s="136" t="str">
        <f t="shared" si="2"/>
        <v>-</v>
      </c>
    </row>
    <row r="11" spans="1:32" s="29" customFormat="1" ht="13" customHeight="1">
      <c r="A11" s="132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37" t="s">
        <v>89</v>
      </c>
      <c r="F11" s="76">
        <f>IF(AND(E11&lt;&gt;"",E11&lt;&gt;"-"),1,0)</f>
        <v>0</v>
      </c>
      <c r="G11" s="40" t="s">
        <v>89</v>
      </c>
      <c r="H11" s="40" t="s">
        <v>89</v>
      </c>
      <c r="I11" s="133" t="str">
        <f t="shared" si="4"/>
        <v>-</v>
      </c>
      <c r="K11" s="40" t="str">
        <f t="shared" si="7"/>
        <v>-</v>
      </c>
      <c r="L11" s="45" t="str">
        <f t="shared" si="5"/>
        <v>-</v>
      </c>
      <c r="N11" s="37" t="s">
        <v>89</v>
      </c>
      <c r="O11" s="134" t="str">
        <f t="shared" si="0"/>
        <v>-</v>
      </c>
      <c r="P11" s="81">
        <f>IF(F11=1,O11/R11,0)</f>
        <v>0</v>
      </c>
      <c r="Q11" s="134" t="s">
        <v>89</v>
      </c>
      <c r="R11" s="149">
        <v>3.5416666666666666E-2</v>
      </c>
      <c r="S11" s="37" t="s">
        <v>89</v>
      </c>
      <c r="U11" s="51" t="s">
        <v>89</v>
      </c>
      <c r="V11" s="51" t="s">
        <v>89</v>
      </c>
      <c r="X11" s="37" t="s">
        <v>89</v>
      </c>
      <c r="Y11" s="37" t="s">
        <v>89</v>
      </c>
      <c r="Z11" s="37" t="s">
        <v>89</v>
      </c>
      <c r="AB11" s="37" t="str">
        <f t="shared" si="6"/>
        <v>-</v>
      </c>
      <c r="AD11" s="136" t="str">
        <f t="shared" si="2"/>
        <v>-</v>
      </c>
    </row>
    <row r="12" spans="1:32" s="29" customFormat="1" ht="13" customHeight="1">
      <c r="A12" s="132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37" t="s">
        <v>89</v>
      </c>
      <c r="F12" s="76">
        <f t="shared" si="3"/>
        <v>0</v>
      </c>
      <c r="G12" s="40" t="s">
        <v>89</v>
      </c>
      <c r="H12" s="40" t="s">
        <v>89</v>
      </c>
      <c r="I12" s="133" t="str">
        <f>IF(G12="-","-",IF((H12/P12)=0,"0.00",H12/P12))</f>
        <v>-</v>
      </c>
      <c r="J12" s="33"/>
      <c r="K12" s="40" t="str">
        <f>IF(G12="-","-",G12-H12)</f>
        <v>-</v>
      </c>
      <c r="L12" s="45" t="str">
        <f>IF(G12="-","-",IF(K12=0,0,K12/G12))</f>
        <v>-</v>
      </c>
      <c r="M12" s="33"/>
      <c r="N12" s="37" t="s">
        <v>89</v>
      </c>
      <c r="O12" s="134" t="str">
        <f t="shared" si="0"/>
        <v>-</v>
      </c>
      <c r="P12" s="81">
        <f>IF(F12=1,O12/R12,0)</f>
        <v>0</v>
      </c>
      <c r="Q12" s="134" t="s">
        <v>89</v>
      </c>
      <c r="R12" s="149">
        <v>3.5416666666666666E-2</v>
      </c>
      <c r="S12" s="37" t="s">
        <v>89</v>
      </c>
      <c r="U12" s="51" t="s">
        <v>89</v>
      </c>
      <c r="V12" s="51" t="s">
        <v>89</v>
      </c>
      <c r="X12" s="37" t="s">
        <v>89</v>
      </c>
      <c r="Y12" s="37" t="s">
        <v>89</v>
      </c>
      <c r="Z12" s="37" t="s">
        <v>89</v>
      </c>
      <c r="AB12" s="37" t="str">
        <f>IF(AND(H12="0",N12=1),1,"-")</f>
        <v>-</v>
      </c>
      <c r="AD12" s="136" t="str">
        <f>IF((Q12="-"),O12,O12+Q12)</f>
        <v>-</v>
      </c>
    </row>
    <row r="13" spans="1:32" s="29" customFormat="1" ht="13" customHeight="1">
      <c r="A13" s="137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37" t="s">
        <v>89</v>
      </c>
      <c r="F13" s="76">
        <f t="shared" si="3"/>
        <v>0</v>
      </c>
      <c r="G13" s="40" t="s">
        <v>89</v>
      </c>
      <c r="H13" s="40" t="s">
        <v>89</v>
      </c>
      <c r="I13" s="133" t="str">
        <f>IF(G13="-","-",IF((H13/P13)=0,"0.00",H13/P13))</f>
        <v>-</v>
      </c>
      <c r="J13" s="33"/>
      <c r="K13" s="40" t="str">
        <f>IF(G13="-","-",G13-H13)</f>
        <v>-</v>
      </c>
      <c r="L13" s="45" t="str">
        <f>IF(G13="-","-",IF(K13=0,0,K13/G13))</f>
        <v>-</v>
      </c>
      <c r="M13" s="33"/>
      <c r="N13" s="37" t="s">
        <v>89</v>
      </c>
      <c r="O13" s="134" t="str">
        <f t="shared" si="0"/>
        <v>-</v>
      </c>
      <c r="P13" s="81">
        <f>IF(F13=1,O13/R13,0)</f>
        <v>0</v>
      </c>
      <c r="Q13" s="134" t="s">
        <v>89</v>
      </c>
      <c r="R13" s="149">
        <v>3.5416666666666666E-2</v>
      </c>
      <c r="S13" s="37" t="s">
        <v>89</v>
      </c>
      <c r="U13" s="51" t="s">
        <v>89</v>
      </c>
      <c r="V13" s="51" t="s">
        <v>89</v>
      </c>
      <c r="X13" s="37" t="s">
        <v>89</v>
      </c>
      <c r="Y13" s="37" t="s">
        <v>89</v>
      </c>
      <c r="Z13" s="37" t="s">
        <v>89</v>
      </c>
      <c r="AB13" s="37" t="str">
        <f>IF(AND(H13="0",N13=1),1,"-")</f>
        <v>-</v>
      </c>
      <c r="AD13" s="136" t="str">
        <f>IF((Q13="-"),O13,O13+Q13)</f>
        <v>-</v>
      </c>
    </row>
    <row r="14" spans="1:32" s="29" customFormat="1" ht="13" customHeight="1">
      <c r="A14" s="137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37" t="s">
        <v>89</v>
      </c>
      <c r="F14" s="76">
        <f t="shared" si="3"/>
        <v>0</v>
      </c>
      <c r="G14" s="40" t="s">
        <v>89</v>
      </c>
      <c r="H14" s="40" t="s">
        <v>89</v>
      </c>
      <c r="I14" s="133" t="str">
        <f>IF(G14="-","-",IF((H14/P14)=0,"0.00",H14/P14))</f>
        <v>-</v>
      </c>
      <c r="J14" s="33"/>
      <c r="K14" s="40" t="str">
        <f>IF(G14="-","-",G14-H14)</f>
        <v>-</v>
      </c>
      <c r="L14" s="45" t="str">
        <f>IF(G14="-","-",IF(K14=0,0,K14/G14))</f>
        <v>-</v>
      </c>
      <c r="M14" s="33"/>
      <c r="N14" s="37" t="s">
        <v>89</v>
      </c>
      <c r="O14" s="134" t="str">
        <f t="shared" si="0"/>
        <v>-</v>
      </c>
      <c r="P14" s="81">
        <f>IF(F14=1,O14/R14,0)</f>
        <v>0</v>
      </c>
      <c r="Q14" s="134" t="s">
        <v>89</v>
      </c>
      <c r="R14" s="149">
        <v>3.5416666666666666E-2</v>
      </c>
      <c r="S14" s="37" t="s">
        <v>89</v>
      </c>
      <c r="U14" s="51" t="s">
        <v>89</v>
      </c>
      <c r="V14" s="51" t="s">
        <v>89</v>
      </c>
      <c r="X14" s="37" t="s">
        <v>89</v>
      </c>
      <c r="Y14" s="37" t="s">
        <v>89</v>
      </c>
      <c r="Z14" s="37" t="s">
        <v>89</v>
      </c>
      <c r="AB14" s="37" t="str">
        <f>IF(AND(H14="0",N14=1),1,"-")</f>
        <v>-</v>
      </c>
      <c r="AD14" s="136" t="str">
        <f>IF((Q14="-"),O14,O14+Q14)</f>
        <v>-</v>
      </c>
    </row>
    <row r="15" spans="1:32" s="29" customFormat="1" ht="13" customHeight="1">
      <c r="A15" s="137">
        <f>'2'!A18</f>
        <v>39812</v>
      </c>
      <c r="B15" s="81">
        <f t="shared" si="1"/>
        <v>0</v>
      </c>
      <c r="C15" s="129" t="e">
        <f>'2'!#REF!</f>
        <v>#REF!</v>
      </c>
      <c r="D15" s="81"/>
      <c r="E15" s="37" t="s">
        <v>89</v>
      </c>
      <c r="F15" s="76">
        <f t="shared" si="3"/>
        <v>0</v>
      </c>
      <c r="G15" s="40" t="s">
        <v>89</v>
      </c>
      <c r="H15" s="40" t="s">
        <v>89</v>
      </c>
      <c r="I15" s="133" t="str">
        <f>IF(G15="-","-",IF((H15/P15)=0,"0.00",H15/P15))</f>
        <v>-</v>
      </c>
      <c r="J15" s="33"/>
      <c r="K15" s="40" t="str">
        <f>IF(G15="-","-",G15-H15)</f>
        <v>-</v>
      </c>
      <c r="L15" s="45" t="str">
        <f>IF(G15="-","-",IF(K15=0,0,K15/G15))</f>
        <v>-</v>
      </c>
      <c r="M15" s="33"/>
      <c r="N15" s="37" t="s">
        <v>89</v>
      </c>
      <c r="O15" s="134" t="str">
        <f t="shared" si="0"/>
        <v>-</v>
      </c>
      <c r="P15" s="81">
        <f>IF(F15=1,O15/R15,0)</f>
        <v>0</v>
      </c>
      <c r="Q15" s="134" t="s">
        <v>89</v>
      </c>
      <c r="R15" s="149">
        <v>3.5416666666666666E-2</v>
      </c>
      <c r="S15" s="37" t="s">
        <v>89</v>
      </c>
      <c r="U15" s="51" t="s">
        <v>89</v>
      </c>
      <c r="V15" s="51" t="s">
        <v>89</v>
      </c>
      <c r="X15" s="37" t="s">
        <v>89</v>
      </c>
      <c r="Y15" s="37" t="s">
        <v>89</v>
      </c>
      <c r="Z15" s="37" t="s">
        <v>89</v>
      </c>
      <c r="AB15" s="37" t="str">
        <f>IF(AND(H15="0",N15=1),1,"-")</f>
        <v>-</v>
      </c>
      <c r="AD15" s="136" t="str">
        <f>IF((Q15="-"),O15,O15+Q15)</f>
        <v>-</v>
      </c>
    </row>
    <row r="16" spans="1:32" s="29" customFormat="1" ht="13" customHeight="1">
      <c r="A16" s="137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37" t="s">
        <v>89</v>
      </c>
      <c r="F16" s="76">
        <f t="shared" si="3"/>
        <v>0</v>
      </c>
      <c r="G16" s="40" t="s">
        <v>89</v>
      </c>
      <c r="H16" s="40" t="s">
        <v>89</v>
      </c>
      <c r="I16" s="133" t="str">
        <f t="shared" si="4"/>
        <v>-</v>
      </c>
      <c r="J16" s="33"/>
      <c r="K16" s="40" t="str">
        <f t="shared" si="7"/>
        <v>-</v>
      </c>
      <c r="L16" s="45" t="str">
        <f t="shared" si="5"/>
        <v>-</v>
      </c>
      <c r="M16" s="33"/>
      <c r="N16" s="37" t="s">
        <v>89</v>
      </c>
      <c r="O16" s="134" t="str">
        <f t="shared" si="0"/>
        <v>-</v>
      </c>
      <c r="P16" s="81">
        <f t="shared" si="8"/>
        <v>0</v>
      </c>
      <c r="Q16" s="134" t="s">
        <v>89</v>
      </c>
      <c r="R16" s="149">
        <v>3.5416666666666666E-2</v>
      </c>
      <c r="S16" s="37" t="s">
        <v>89</v>
      </c>
      <c r="U16" s="51" t="s">
        <v>89</v>
      </c>
      <c r="V16" s="51" t="s">
        <v>89</v>
      </c>
      <c r="X16" s="37" t="s">
        <v>89</v>
      </c>
      <c r="Y16" s="37" t="s">
        <v>89</v>
      </c>
      <c r="Z16" s="37" t="s">
        <v>89</v>
      </c>
      <c r="AB16" s="37" t="str">
        <f t="shared" si="6"/>
        <v>-</v>
      </c>
      <c r="AD16" s="136" t="str">
        <f t="shared" si="2"/>
        <v>-</v>
      </c>
    </row>
    <row r="17" spans="1:33" s="29" customFormat="1" ht="13" customHeight="1">
      <c r="A17" s="137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37" t="s">
        <v>89</v>
      </c>
      <c r="F17" s="76">
        <f t="shared" si="3"/>
        <v>0</v>
      </c>
      <c r="G17" s="40" t="s">
        <v>89</v>
      </c>
      <c r="H17" s="40" t="s">
        <v>89</v>
      </c>
      <c r="I17" s="133" t="str">
        <f t="shared" si="4"/>
        <v>-</v>
      </c>
      <c r="J17" s="33"/>
      <c r="K17" s="40" t="str">
        <f t="shared" si="7"/>
        <v>-</v>
      </c>
      <c r="L17" s="45" t="str">
        <f t="shared" si="5"/>
        <v>-</v>
      </c>
      <c r="M17" s="33"/>
      <c r="N17" s="37" t="s">
        <v>89</v>
      </c>
      <c r="O17" s="134" t="str">
        <f t="shared" ref="O17:O30" si="9">IF(N17="-","-",45)</f>
        <v>-</v>
      </c>
      <c r="P17" s="81">
        <f>IF(F17=1,O17/R17,0)</f>
        <v>0</v>
      </c>
      <c r="Q17" s="134" t="s">
        <v>89</v>
      </c>
      <c r="R17" s="149">
        <v>3.5416666666666666E-2</v>
      </c>
      <c r="S17" s="37" t="s">
        <v>89</v>
      </c>
      <c r="U17" s="51" t="s">
        <v>89</v>
      </c>
      <c r="V17" s="51" t="s">
        <v>89</v>
      </c>
      <c r="X17" s="37" t="s">
        <v>89</v>
      </c>
      <c r="Y17" s="37" t="s">
        <v>89</v>
      </c>
      <c r="Z17" s="37" t="s">
        <v>89</v>
      </c>
      <c r="AB17" s="37" t="str">
        <f t="shared" si="6"/>
        <v>-</v>
      </c>
      <c r="AD17" s="136" t="str">
        <f t="shared" si="2"/>
        <v>-</v>
      </c>
    </row>
    <row r="18" spans="1:33" s="29" customFormat="1" ht="13" customHeight="1">
      <c r="A18" s="137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37" t="s">
        <v>89</v>
      </c>
      <c r="F18" s="76">
        <f t="shared" si="3"/>
        <v>0</v>
      </c>
      <c r="G18" s="40" t="s">
        <v>89</v>
      </c>
      <c r="H18" s="40" t="s">
        <v>89</v>
      </c>
      <c r="I18" s="133" t="str">
        <f t="shared" si="4"/>
        <v>-</v>
      </c>
      <c r="J18" s="33"/>
      <c r="K18" s="40" t="str">
        <f t="shared" si="7"/>
        <v>-</v>
      </c>
      <c r="L18" s="45" t="str">
        <f t="shared" si="5"/>
        <v>-</v>
      </c>
      <c r="M18" s="33"/>
      <c r="N18" s="37" t="s">
        <v>89</v>
      </c>
      <c r="O18" s="134" t="str">
        <f t="shared" si="9"/>
        <v>-</v>
      </c>
      <c r="P18" s="81">
        <f t="shared" si="8"/>
        <v>0</v>
      </c>
      <c r="Q18" s="134" t="s">
        <v>89</v>
      </c>
      <c r="R18" s="149">
        <v>3.5416666666666666E-2</v>
      </c>
      <c r="S18" s="37" t="s">
        <v>89</v>
      </c>
      <c r="U18" s="51" t="s">
        <v>89</v>
      </c>
      <c r="V18" s="51" t="s">
        <v>89</v>
      </c>
      <c r="X18" s="37" t="s">
        <v>89</v>
      </c>
      <c r="Y18" s="37" t="s">
        <v>89</v>
      </c>
      <c r="Z18" s="37" t="s">
        <v>89</v>
      </c>
      <c r="AB18" s="37" t="str">
        <f t="shared" si="6"/>
        <v>-</v>
      </c>
      <c r="AD18" s="136" t="str">
        <f t="shared" si="2"/>
        <v>-</v>
      </c>
    </row>
    <row r="19" spans="1:33" s="29" customFormat="1" ht="13" customHeight="1">
      <c r="A19" s="137">
        <f>'2'!A22</f>
        <v>39824</v>
      </c>
      <c r="B19" s="81">
        <f t="shared" si="1"/>
        <v>0</v>
      </c>
      <c r="C19" s="129" t="str">
        <f>'2'!C21</f>
        <v>USM</v>
      </c>
      <c r="D19" s="81"/>
      <c r="E19" s="37" t="s">
        <v>89</v>
      </c>
      <c r="F19" s="76">
        <f t="shared" si="3"/>
        <v>0</v>
      </c>
      <c r="G19" s="40" t="s">
        <v>89</v>
      </c>
      <c r="H19" s="40" t="s">
        <v>89</v>
      </c>
      <c r="I19" s="133" t="str">
        <f t="shared" si="4"/>
        <v>-</v>
      </c>
      <c r="J19" s="33"/>
      <c r="K19" s="40" t="str">
        <f t="shared" si="7"/>
        <v>-</v>
      </c>
      <c r="L19" s="45" t="str">
        <f t="shared" si="5"/>
        <v>-</v>
      </c>
      <c r="M19" s="33"/>
      <c r="N19" s="37" t="s">
        <v>89</v>
      </c>
      <c r="O19" s="134" t="str">
        <f t="shared" si="9"/>
        <v>-</v>
      </c>
      <c r="P19" s="81">
        <f t="shared" si="8"/>
        <v>0</v>
      </c>
      <c r="Q19" s="134" t="s">
        <v>89</v>
      </c>
      <c r="R19" s="149">
        <v>3.5416666666666666E-2</v>
      </c>
      <c r="S19" s="37" t="s">
        <v>89</v>
      </c>
      <c r="U19" s="51" t="s">
        <v>89</v>
      </c>
      <c r="V19" s="51" t="s">
        <v>89</v>
      </c>
      <c r="X19" s="37" t="s">
        <v>89</v>
      </c>
      <c r="Y19" s="37" t="s">
        <v>89</v>
      </c>
      <c r="Z19" s="37" t="s">
        <v>89</v>
      </c>
      <c r="AB19" s="37" t="str">
        <f t="shared" si="6"/>
        <v>-</v>
      </c>
      <c r="AD19" s="136" t="str">
        <f t="shared" si="2"/>
        <v>-</v>
      </c>
    </row>
    <row r="20" spans="1:33" s="29" customFormat="1" ht="13" customHeight="1">
      <c r="A20" s="137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37" t="s">
        <v>89</v>
      </c>
      <c r="F20" s="76">
        <f t="shared" si="3"/>
        <v>0</v>
      </c>
      <c r="G20" s="40" t="s">
        <v>89</v>
      </c>
      <c r="H20" s="40" t="s">
        <v>89</v>
      </c>
      <c r="I20" s="133" t="str">
        <f t="shared" si="4"/>
        <v>-</v>
      </c>
      <c r="J20" s="33"/>
      <c r="K20" s="40" t="str">
        <f t="shared" si="7"/>
        <v>-</v>
      </c>
      <c r="L20" s="45" t="str">
        <f t="shared" si="5"/>
        <v>-</v>
      </c>
      <c r="M20" s="33"/>
      <c r="N20" s="37" t="s">
        <v>89</v>
      </c>
      <c r="O20" s="134" t="str">
        <f t="shared" si="9"/>
        <v>-</v>
      </c>
      <c r="P20" s="81">
        <f t="shared" si="8"/>
        <v>0</v>
      </c>
      <c r="Q20" s="134" t="s">
        <v>89</v>
      </c>
      <c r="R20" s="149">
        <v>3.5416666666666666E-2</v>
      </c>
      <c r="S20" s="37" t="s">
        <v>89</v>
      </c>
      <c r="U20" s="51" t="s">
        <v>89</v>
      </c>
      <c r="V20" s="51" t="s">
        <v>89</v>
      </c>
      <c r="X20" s="37" t="s">
        <v>89</v>
      </c>
      <c r="Y20" s="37" t="s">
        <v>89</v>
      </c>
      <c r="Z20" s="37" t="s">
        <v>89</v>
      </c>
      <c r="AB20" s="37" t="str">
        <f t="shared" si="6"/>
        <v>-</v>
      </c>
      <c r="AD20" s="136" t="str">
        <f t="shared" si="2"/>
        <v>-</v>
      </c>
    </row>
    <row r="21" spans="1:33" s="29" customFormat="1" ht="13" customHeight="1">
      <c r="A21" s="137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37" t="s">
        <v>89</v>
      </c>
      <c r="F21" s="76">
        <f t="shared" si="3"/>
        <v>0</v>
      </c>
      <c r="G21" s="40" t="s">
        <v>89</v>
      </c>
      <c r="H21" s="40" t="s">
        <v>89</v>
      </c>
      <c r="I21" s="133" t="str">
        <f>IF(G21="-","-",IF((H21/P21)=0,"0.00",H21/P21))</f>
        <v>-</v>
      </c>
      <c r="J21" s="33"/>
      <c r="K21" s="40" t="str">
        <f t="shared" si="7"/>
        <v>-</v>
      </c>
      <c r="L21" s="45" t="str">
        <f t="shared" si="5"/>
        <v>-</v>
      </c>
      <c r="M21" s="33"/>
      <c r="N21" s="37" t="s">
        <v>89</v>
      </c>
      <c r="O21" s="134" t="str">
        <f t="shared" si="9"/>
        <v>-</v>
      </c>
      <c r="P21" s="81">
        <f t="shared" si="8"/>
        <v>0</v>
      </c>
      <c r="Q21" s="134" t="s">
        <v>89</v>
      </c>
      <c r="R21" s="149">
        <v>3.5416666666666666E-2</v>
      </c>
      <c r="S21" s="37" t="s">
        <v>89</v>
      </c>
      <c r="U21" s="51" t="s">
        <v>89</v>
      </c>
      <c r="V21" s="51" t="s">
        <v>89</v>
      </c>
      <c r="X21" s="37" t="s">
        <v>89</v>
      </c>
      <c r="Y21" s="37" t="s">
        <v>89</v>
      </c>
      <c r="Z21" s="37" t="s">
        <v>89</v>
      </c>
      <c r="AB21" s="37" t="str">
        <f t="shared" si="6"/>
        <v>-</v>
      </c>
      <c r="AD21" s="136" t="str">
        <f>IF((Q21="-"),O21,O21+Q21)</f>
        <v>-</v>
      </c>
    </row>
    <row r="22" spans="1:33" s="29" customFormat="1" ht="13" customHeight="1">
      <c r="A22" s="137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37" t="s">
        <v>89</v>
      </c>
      <c r="F22" s="76">
        <f t="shared" si="3"/>
        <v>0</v>
      </c>
      <c r="G22" s="40" t="s">
        <v>89</v>
      </c>
      <c r="H22" s="40" t="s">
        <v>89</v>
      </c>
      <c r="I22" s="133" t="str">
        <f t="shared" si="4"/>
        <v>-</v>
      </c>
      <c r="J22" s="33"/>
      <c r="K22" s="40" t="str">
        <f t="shared" si="7"/>
        <v>-</v>
      </c>
      <c r="L22" s="45" t="str">
        <f t="shared" si="5"/>
        <v>-</v>
      </c>
      <c r="M22" s="33"/>
      <c r="N22" s="37" t="s">
        <v>89</v>
      </c>
      <c r="O22" s="134" t="str">
        <f t="shared" si="9"/>
        <v>-</v>
      </c>
      <c r="P22" s="81">
        <f t="shared" si="8"/>
        <v>0</v>
      </c>
      <c r="Q22" s="134" t="s">
        <v>89</v>
      </c>
      <c r="R22" s="149">
        <v>3.5416666666666666E-2</v>
      </c>
      <c r="S22" s="37" t="s">
        <v>89</v>
      </c>
      <c r="U22" s="51" t="s">
        <v>89</v>
      </c>
      <c r="V22" s="51" t="s">
        <v>89</v>
      </c>
      <c r="X22" s="37" t="s">
        <v>89</v>
      </c>
      <c r="Y22" s="37" t="s">
        <v>89</v>
      </c>
      <c r="Z22" s="37" t="s">
        <v>89</v>
      </c>
      <c r="AB22" s="37" t="str">
        <f t="shared" si="6"/>
        <v>-</v>
      </c>
      <c r="AD22" s="136" t="str">
        <f t="shared" si="2"/>
        <v>-</v>
      </c>
    </row>
    <row r="23" spans="1:33" s="29" customFormat="1" ht="13" customHeight="1">
      <c r="A23" s="137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37" t="s">
        <v>89</v>
      </c>
      <c r="F23" s="76">
        <f t="shared" si="3"/>
        <v>0</v>
      </c>
      <c r="G23" s="40" t="s">
        <v>89</v>
      </c>
      <c r="H23" s="40" t="s">
        <v>89</v>
      </c>
      <c r="I23" s="133" t="str">
        <f>IF(G23="-","-",IF((H23/P23)=0,"0.00",H23/P23))</f>
        <v>-</v>
      </c>
      <c r="J23" s="33"/>
      <c r="K23" s="40" t="str">
        <f t="shared" si="7"/>
        <v>-</v>
      </c>
      <c r="L23" s="45" t="str">
        <f t="shared" si="5"/>
        <v>-</v>
      </c>
      <c r="M23" s="33"/>
      <c r="N23" s="37" t="s">
        <v>89</v>
      </c>
      <c r="O23" s="134" t="str">
        <f t="shared" si="9"/>
        <v>-</v>
      </c>
      <c r="P23" s="81">
        <f>IF(F23=1,O23/R23,0)</f>
        <v>0</v>
      </c>
      <c r="Q23" s="134" t="s">
        <v>89</v>
      </c>
      <c r="R23" s="149">
        <v>3.5416666666666666E-2</v>
      </c>
      <c r="S23" s="37" t="s">
        <v>89</v>
      </c>
      <c r="U23" s="51" t="s">
        <v>89</v>
      </c>
      <c r="V23" s="51" t="s">
        <v>89</v>
      </c>
      <c r="X23" s="37" t="s">
        <v>89</v>
      </c>
      <c r="Y23" s="37" t="s">
        <v>89</v>
      </c>
      <c r="Z23" s="37" t="s">
        <v>89</v>
      </c>
      <c r="AB23" s="37" t="str">
        <f t="shared" si="6"/>
        <v>-</v>
      </c>
      <c r="AD23" s="136" t="str">
        <f t="shared" si="2"/>
        <v>-</v>
      </c>
    </row>
    <row r="24" spans="1:33" s="29" customFormat="1" ht="13" customHeight="1">
      <c r="A24" s="137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37" t="s">
        <v>89</v>
      </c>
      <c r="F24" s="76">
        <f t="shared" si="3"/>
        <v>0</v>
      </c>
      <c r="G24" s="40" t="s">
        <v>89</v>
      </c>
      <c r="H24" s="40" t="s">
        <v>89</v>
      </c>
      <c r="I24" s="133" t="str">
        <f>IF(G24="-","-",IF((H24/P24)=0,"0.00",H24/P24))</f>
        <v>-</v>
      </c>
      <c r="J24" s="33"/>
      <c r="K24" s="40" t="str">
        <f t="shared" si="7"/>
        <v>-</v>
      </c>
      <c r="L24" s="45" t="str">
        <f t="shared" si="5"/>
        <v>-</v>
      </c>
      <c r="M24" s="33"/>
      <c r="N24" s="37" t="s">
        <v>89</v>
      </c>
      <c r="O24" s="134" t="str">
        <f t="shared" si="9"/>
        <v>-</v>
      </c>
      <c r="P24" s="81">
        <f t="shared" si="8"/>
        <v>0</v>
      </c>
      <c r="Q24" s="134" t="s">
        <v>89</v>
      </c>
      <c r="R24" s="149">
        <v>3.5416666666666666E-2</v>
      </c>
      <c r="S24" s="37" t="s">
        <v>89</v>
      </c>
      <c r="U24" s="51" t="s">
        <v>89</v>
      </c>
      <c r="V24" s="51" t="s">
        <v>89</v>
      </c>
      <c r="X24" s="37" t="s">
        <v>89</v>
      </c>
      <c r="Y24" s="37" t="s">
        <v>89</v>
      </c>
      <c r="Z24" s="37" t="s">
        <v>89</v>
      </c>
      <c r="AB24" s="37" t="str">
        <f t="shared" si="6"/>
        <v>-</v>
      </c>
      <c r="AD24" s="136" t="str">
        <f t="shared" si="2"/>
        <v>-</v>
      </c>
    </row>
    <row r="25" spans="1:33" s="29" customFormat="1" ht="13" customHeight="1">
      <c r="A25" s="137">
        <f>'2'!A25</f>
        <v>39834</v>
      </c>
      <c r="B25" s="81">
        <f t="shared" si="1"/>
        <v>0</v>
      </c>
      <c r="C25" s="129" t="str">
        <f>'2'!C25</f>
        <v>Finals</v>
      </c>
      <c r="D25" s="81"/>
      <c r="E25" s="37" t="s">
        <v>89</v>
      </c>
      <c r="F25" s="76">
        <f t="shared" si="3"/>
        <v>0</v>
      </c>
      <c r="G25" s="40" t="s">
        <v>89</v>
      </c>
      <c r="H25" s="40" t="s">
        <v>89</v>
      </c>
      <c r="I25" s="133" t="str">
        <f t="shared" si="4"/>
        <v>-</v>
      </c>
      <c r="J25" s="33"/>
      <c r="K25" s="40" t="str">
        <f t="shared" si="7"/>
        <v>-</v>
      </c>
      <c r="L25" s="45" t="str">
        <f t="shared" si="5"/>
        <v>-</v>
      </c>
      <c r="M25" s="33"/>
      <c r="N25" s="37" t="s">
        <v>89</v>
      </c>
      <c r="O25" s="134" t="str">
        <f t="shared" si="9"/>
        <v>-</v>
      </c>
      <c r="P25" s="81">
        <f>IF(F25=1,O25/R25,0)</f>
        <v>0</v>
      </c>
      <c r="Q25" s="134" t="s">
        <v>89</v>
      </c>
      <c r="R25" s="149">
        <v>3.5416666666666666E-2</v>
      </c>
      <c r="S25" s="37" t="s">
        <v>89</v>
      </c>
      <c r="U25" s="51" t="s">
        <v>89</v>
      </c>
      <c r="V25" s="51" t="s">
        <v>89</v>
      </c>
      <c r="X25" s="37" t="s">
        <v>89</v>
      </c>
      <c r="Y25" s="37" t="s">
        <v>89</v>
      </c>
      <c r="Z25" s="37" t="s">
        <v>89</v>
      </c>
      <c r="AB25" s="37" t="str">
        <f t="shared" si="6"/>
        <v>-</v>
      </c>
      <c r="AD25" s="136" t="str">
        <f t="shared" si="2"/>
        <v>-</v>
      </c>
    </row>
    <row r="26" spans="1:33" s="29" customFormat="1" ht="13" customHeight="1">
      <c r="A26" s="137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37" t="s">
        <v>89</v>
      </c>
      <c r="F26" s="76">
        <f t="shared" si="3"/>
        <v>0</v>
      </c>
      <c r="G26" s="40" t="s">
        <v>89</v>
      </c>
      <c r="H26" s="40" t="s">
        <v>89</v>
      </c>
      <c r="I26" s="133" t="str">
        <f t="shared" si="4"/>
        <v>-</v>
      </c>
      <c r="J26" s="33"/>
      <c r="K26" s="40" t="str">
        <f t="shared" si="7"/>
        <v>-</v>
      </c>
      <c r="L26" s="45" t="str">
        <f t="shared" si="5"/>
        <v>-</v>
      </c>
      <c r="M26" s="33"/>
      <c r="N26" s="37" t="s">
        <v>89</v>
      </c>
      <c r="O26" s="134" t="str">
        <f t="shared" si="9"/>
        <v>-</v>
      </c>
      <c r="P26" s="81">
        <f t="shared" si="8"/>
        <v>0</v>
      </c>
      <c r="Q26" s="134" t="s">
        <v>89</v>
      </c>
      <c r="R26" s="149">
        <v>3.5416666666666666E-2</v>
      </c>
      <c r="S26" s="37" t="s">
        <v>89</v>
      </c>
      <c r="U26" s="51" t="s">
        <v>89</v>
      </c>
      <c r="V26" s="51" t="s">
        <v>89</v>
      </c>
      <c r="X26" s="37" t="s">
        <v>89</v>
      </c>
      <c r="Y26" s="37" t="s">
        <v>89</v>
      </c>
      <c r="Z26" s="37" t="s">
        <v>89</v>
      </c>
      <c r="AB26" s="37" t="str">
        <f t="shared" si="6"/>
        <v>-</v>
      </c>
      <c r="AD26" s="136" t="str">
        <f t="shared" si="2"/>
        <v>-</v>
      </c>
    </row>
    <row r="27" spans="1:33" s="29" customFormat="1" ht="13" customHeight="1">
      <c r="A27" s="137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37" t="s">
        <v>89</v>
      </c>
      <c r="F27" s="76">
        <f t="shared" si="3"/>
        <v>0</v>
      </c>
      <c r="G27" s="40" t="s">
        <v>89</v>
      </c>
      <c r="H27" s="40" t="s">
        <v>89</v>
      </c>
      <c r="I27" s="133" t="str">
        <f>IF(G27="-","-",IF((H27/P27)=0,"0.00",H27/P27))</f>
        <v>-</v>
      </c>
      <c r="J27" s="33"/>
      <c r="K27" s="40" t="str">
        <f t="shared" si="7"/>
        <v>-</v>
      </c>
      <c r="L27" s="45" t="str">
        <f t="shared" si="5"/>
        <v>-</v>
      </c>
      <c r="M27" s="33"/>
      <c r="N27" s="37" t="s">
        <v>89</v>
      </c>
      <c r="O27" s="134" t="str">
        <f t="shared" si="9"/>
        <v>-</v>
      </c>
      <c r="P27" s="81">
        <f t="shared" si="8"/>
        <v>0</v>
      </c>
      <c r="Q27" s="134" t="s">
        <v>89</v>
      </c>
      <c r="R27" s="149">
        <v>3.5416666666666666E-2</v>
      </c>
      <c r="S27" s="37" t="s">
        <v>89</v>
      </c>
      <c r="U27" s="51" t="s">
        <v>89</v>
      </c>
      <c r="V27" s="51" t="s">
        <v>89</v>
      </c>
      <c r="X27" s="37" t="s">
        <v>89</v>
      </c>
      <c r="Y27" s="37" t="s">
        <v>89</v>
      </c>
      <c r="Z27" s="37" t="s">
        <v>89</v>
      </c>
      <c r="AB27" s="37" t="str">
        <f t="shared" si="6"/>
        <v>-</v>
      </c>
      <c r="AD27" s="136" t="str">
        <f t="shared" si="2"/>
        <v>-</v>
      </c>
    </row>
    <row r="28" spans="1:33" s="29" customFormat="1" ht="13" customHeight="1">
      <c r="A28" s="137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37" t="s">
        <v>89</v>
      </c>
      <c r="F28" s="76">
        <f t="shared" si="3"/>
        <v>0</v>
      </c>
      <c r="G28" s="40" t="s">
        <v>89</v>
      </c>
      <c r="H28" s="40" t="s">
        <v>89</v>
      </c>
      <c r="I28" s="133" t="str">
        <f t="shared" si="4"/>
        <v>-</v>
      </c>
      <c r="J28" s="33"/>
      <c r="K28" s="40" t="str">
        <f t="shared" si="7"/>
        <v>-</v>
      </c>
      <c r="L28" s="45" t="str">
        <f t="shared" si="5"/>
        <v>-</v>
      </c>
      <c r="M28" s="33"/>
      <c r="N28" s="37" t="s">
        <v>89</v>
      </c>
      <c r="O28" s="134" t="str">
        <f t="shared" si="9"/>
        <v>-</v>
      </c>
      <c r="P28" s="81">
        <f t="shared" si="8"/>
        <v>0</v>
      </c>
      <c r="Q28" s="134" t="s">
        <v>89</v>
      </c>
      <c r="R28" s="149">
        <v>3.5416666666666666E-2</v>
      </c>
      <c r="S28" s="37" t="s">
        <v>89</v>
      </c>
      <c r="U28" s="51" t="s">
        <v>89</v>
      </c>
      <c r="V28" s="51" t="s">
        <v>89</v>
      </c>
      <c r="X28" s="37" t="s">
        <v>89</v>
      </c>
      <c r="Y28" s="37" t="s">
        <v>89</v>
      </c>
      <c r="Z28" s="37" t="s">
        <v>89</v>
      </c>
      <c r="AB28" s="37" t="str">
        <f t="shared" si="6"/>
        <v>-</v>
      </c>
      <c r="AD28" s="136" t="str">
        <f t="shared" si="2"/>
        <v>-</v>
      </c>
    </row>
    <row r="29" spans="1:33" s="29" customFormat="1" ht="13" customHeight="1">
      <c r="A29" s="137">
        <f>'2'!A29</f>
        <v>39843</v>
      </c>
      <c r="B29" s="81">
        <f t="shared" si="1"/>
        <v>0</v>
      </c>
      <c r="C29" s="129" t="str">
        <f>'2'!C29</f>
        <v>Baraboo</v>
      </c>
      <c r="D29" s="81"/>
      <c r="E29" s="37" t="s">
        <v>89</v>
      </c>
      <c r="F29" s="76">
        <f t="shared" si="3"/>
        <v>0</v>
      </c>
      <c r="G29" s="40" t="s">
        <v>89</v>
      </c>
      <c r="H29" s="40" t="s">
        <v>89</v>
      </c>
      <c r="I29" s="133" t="str">
        <f t="shared" si="4"/>
        <v>-</v>
      </c>
      <c r="J29" s="33"/>
      <c r="K29" s="40" t="str">
        <f t="shared" si="7"/>
        <v>-</v>
      </c>
      <c r="L29" s="45" t="str">
        <f t="shared" si="5"/>
        <v>-</v>
      </c>
      <c r="M29" s="33"/>
      <c r="N29" s="37" t="s">
        <v>89</v>
      </c>
      <c r="O29" s="134" t="str">
        <f t="shared" si="9"/>
        <v>-</v>
      </c>
      <c r="P29" s="81">
        <f t="shared" si="8"/>
        <v>0</v>
      </c>
      <c r="Q29" s="134" t="s">
        <v>89</v>
      </c>
      <c r="R29" s="149">
        <v>3.5416666666666666E-2</v>
      </c>
      <c r="S29" s="37" t="s">
        <v>89</v>
      </c>
      <c r="U29" s="51" t="s">
        <v>89</v>
      </c>
      <c r="V29" s="51" t="s">
        <v>89</v>
      </c>
      <c r="X29" s="37" t="s">
        <v>89</v>
      </c>
      <c r="Y29" s="37" t="s">
        <v>89</v>
      </c>
      <c r="Z29" s="37" t="s">
        <v>89</v>
      </c>
      <c r="AB29" s="37" t="str">
        <f t="shared" si="6"/>
        <v>-</v>
      </c>
      <c r="AD29" s="136" t="str">
        <f t="shared" si="2"/>
        <v>-</v>
      </c>
    </row>
    <row r="30" spans="1:33" s="29" customFormat="1" ht="13" customHeight="1">
      <c r="A30" s="137">
        <f>'2'!A31</f>
        <v>39848</v>
      </c>
      <c r="B30" s="81">
        <f t="shared" si="1"/>
        <v>0</v>
      </c>
      <c r="C30" s="129" t="str">
        <f>'2'!C31</f>
        <v>USM</v>
      </c>
      <c r="D30" s="81"/>
      <c r="E30" s="37" t="s">
        <v>89</v>
      </c>
      <c r="F30" s="76">
        <f t="shared" si="3"/>
        <v>0</v>
      </c>
      <c r="G30" s="40" t="s">
        <v>89</v>
      </c>
      <c r="H30" s="40" t="s">
        <v>89</v>
      </c>
      <c r="I30" s="133" t="str">
        <f t="shared" si="4"/>
        <v>-</v>
      </c>
      <c r="J30" s="33"/>
      <c r="K30" s="40" t="str">
        <f t="shared" si="7"/>
        <v>-</v>
      </c>
      <c r="L30" s="45" t="str">
        <f t="shared" si="5"/>
        <v>-</v>
      </c>
      <c r="M30" s="33"/>
      <c r="N30" s="37" t="s">
        <v>89</v>
      </c>
      <c r="O30" s="134" t="str">
        <f t="shared" si="9"/>
        <v>-</v>
      </c>
      <c r="P30" s="81">
        <f>IF(F30=1,O30/R30,0)</f>
        <v>0</v>
      </c>
      <c r="Q30" s="134" t="s">
        <v>89</v>
      </c>
      <c r="R30" s="149">
        <v>3.5416666666666666E-2</v>
      </c>
      <c r="S30" s="37" t="s">
        <v>89</v>
      </c>
      <c r="U30" s="51" t="s">
        <v>89</v>
      </c>
      <c r="V30" s="51" t="s">
        <v>89</v>
      </c>
      <c r="X30" s="37" t="s">
        <v>89</v>
      </c>
      <c r="Y30" s="37" t="s">
        <v>89</v>
      </c>
      <c r="Z30" s="37" t="s">
        <v>89</v>
      </c>
      <c r="AB30" s="37" t="str">
        <f t="shared" si="6"/>
        <v>-</v>
      </c>
      <c r="AD30" s="136" t="str">
        <f t="shared" si="2"/>
        <v>-</v>
      </c>
    </row>
    <row r="31" spans="1:33" s="33" customFormat="1" ht="8" customHeight="1">
      <c r="B31" s="29"/>
      <c r="D31" s="29"/>
      <c r="F31" s="29"/>
      <c r="G31" s="64"/>
      <c r="N31" s="29"/>
      <c r="O31" s="29"/>
      <c r="P31" s="29"/>
      <c r="Q31" s="29"/>
      <c r="R31" s="29"/>
      <c r="S31" s="29"/>
      <c r="T31" s="29"/>
      <c r="U31" s="39"/>
      <c r="V31" s="39"/>
      <c r="W31" s="29"/>
      <c r="X31" s="29"/>
      <c r="Y31" s="29"/>
      <c r="Z31" s="29"/>
      <c r="AB31" s="29"/>
      <c r="AC31" s="29"/>
    </row>
    <row r="32" spans="1:33" s="33" customFormat="1" ht="14">
      <c r="A32" s="76">
        <f>SUM(B7:B30)</f>
        <v>0</v>
      </c>
      <c r="B32" s="29"/>
      <c r="C32" s="66" t="s">
        <v>31</v>
      </c>
      <c r="D32" s="29"/>
      <c r="E32" s="116">
        <f>SUM(F7:F30)</f>
        <v>0</v>
      </c>
      <c r="F32" s="29"/>
      <c r="G32" s="118">
        <f>SUM(G7:G30)</f>
        <v>0</v>
      </c>
      <c r="H32" s="67">
        <f>SUM(H7:H30)</f>
        <v>0</v>
      </c>
      <c r="I32" s="133" t="str">
        <f>IF(G32=0,"-",IF((H32/P32)=0,"0.00",H32/P32))</f>
        <v>-</v>
      </c>
      <c r="K32" s="67">
        <f>SUM(K7:K30)</f>
        <v>0</v>
      </c>
      <c r="L32" s="112" t="str">
        <f>IF(K32=0,"-",K32/G32)</f>
        <v>-</v>
      </c>
      <c r="N32" s="138">
        <f>SUM(N7:N30)</f>
        <v>0</v>
      </c>
      <c r="O32" s="139" t="str">
        <f>IF(G47&lt;10,CONCATENATE(E47,":0",G47),CONCATENATE(E47,":",G47))</f>
        <v>0:00</v>
      </c>
      <c r="P32" s="140">
        <f>SUM(P7:P30)</f>
        <v>0</v>
      </c>
      <c r="Q32" s="141" t="str">
        <f>IF(L47&lt;10,CONCATENATE(K47,":0",L47),CONCATENATE(K47,":",L47))</f>
        <v>0:00</v>
      </c>
      <c r="R32" s="29"/>
      <c r="S32" s="142">
        <f>SUM(S7:S30)</f>
        <v>0</v>
      </c>
      <c r="T32" s="29"/>
      <c r="U32" s="138">
        <f>SUM(U7:U30)</f>
        <v>0</v>
      </c>
      <c r="V32" s="138">
        <f>SUM(V7:V30)</f>
        <v>0</v>
      </c>
      <c r="W32" s="29"/>
      <c r="X32" s="138">
        <f>SUM(X7:X30)</f>
        <v>0</v>
      </c>
      <c r="Y32" s="138">
        <f>SUM(Y7:Y30)</f>
        <v>0</v>
      </c>
      <c r="Z32" s="138">
        <f>SUM(Z7:Z30)</f>
        <v>0</v>
      </c>
      <c r="AB32" s="138">
        <f>SUM(AB7:AB30)</f>
        <v>0</v>
      </c>
      <c r="AC32" s="29"/>
      <c r="AD32" s="143">
        <f>SUM(AD7:AD30)</f>
        <v>0</v>
      </c>
      <c r="AF32" s="97">
        <f>(HOUR(AD32)*60)+(MINUTE(AD32))</f>
        <v>0</v>
      </c>
      <c r="AG32" s="33">
        <f>SECOND(AD32)</f>
        <v>0</v>
      </c>
    </row>
    <row r="33" spans="1:30" s="29" customFormat="1" ht="12">
      <c r="U33" s="39"/>
      <c r="V33" s="39"/>
    </row>
    <row r="34" spans="1:30" s="29" customFormat="1" ht="13" customHeight="1">
      <c r="A34" s="137">
        <f>'2'!A35</f>
        <v>39127</v>
      </c>
      <c r="B34" s="81">
        <f t="shared" ref="B34:B39" si="10">IF(AND(Q34&lt;&gt;"",Q34&lt;&gt;"-"),1,0)</f>
        <v>0</v>
      </c>
      <c r="C34" s="52" t="str">
        <f>'2'!C35</f>
        <v>Regionals - Waupun</v>
      </c>
      <c r="D34" s="81"/>
      <c r="E34" s="51" t="s">
        <v>89</v>
      </c>
      <c r="F34" s="76">
        <f t="shared" ref="F34:F39" si="11">IF(AND(E34&lt;&gt;"",E34&lt;&gt;"-"),1,0)</f>
        <v>0</v>
      </c>
      <c r="G34" s="41" t="s">
        <v>89</v>
      </c>
      <c r="H34" s="41" t="s">
        <v>89</v>
      </c>
      <c r="I34" s="133" t="str">
        <f>IF(G34="-","-",IF((H34/P34)=0,"0.00",H34/P34))</f>
        <v>-</v>
      </c>
      <c r="J34" s="39"/>
      <c r="K34" s="41" t="str">
        <f t="shared" ref="K34:K39" si="12">IF(G34="-","-",G34-H34)</f>
        <v>-</v>
      </c>
      <c r="L34" s="46" t="str">
        <f t="shared" ref="L34:L39" si="13">IF(G34="-","-",IF(K34=0,0,K34/G34))</f>
        <v>-</v>
      </c>
      <c r="M34" s="39"/>
      <c r="N34" s="51" t="s">
        <v>89</v>
      </c>
      <c r="O34" s="144" t="s">
        <v>89</v>
      </c>
      <c r="P34" s="126">
        <f t="shared" ref="P34:P39" si="14">IF(F34=1,O34/R34,0)</f>
        <v>0</v>
      </c>
      <c r="Q34" s="144" t="s">
        <v>89</v>
      </c>
      <c r="R34" s="145">
        <v>3.5416666666666666E-2</v>
      </c>
      <c r="S34" s="51" t="s">
        <v>89</v>
      </c>
      <c r="T34" s="39"/>
      <c r="U34" s="51" t="s">
        <v>89</v>
      </c>
      <c r="V34" s="51" t="s">
        <v>89</v>
      </c>
      <c r="W34" s="39"/>
      <c r="X34" s="51" t="s">
        <v>89</v>
      </c>
      <c r="Y34" s="51" t="s">
        <v>89</v>
      </c>
      <c r="Z34" s="51" t="s">
        <v>89</v>
      </c>
      <c r="AA34" s="64"/>
      <c r="AB34" s="51" t="str">
        <f t="shared" ref="AB34:AB39" si="15">IF(AND(H34=0,N34=1),1,"-")</f>
        <v>-</v>
      </c>
    </row>
    <row r="35" spans="1:30" s="29" customFormat="1" ht="13" customHeight="1">
      <c r="A35" s="137">
        <f>'2'!A37</f>
        <v>39134</v>
      </c>
      <c r="B35" s="81">
        <f t="shared" si="10"/>
        <v>0</v>
      </c>
      <c r="C35" s="52" t="str">
        <f>'2'!C37</f>
        <v>Sectionals - FDL Springs</v>
      </c>
      <c r="D35" s="81"/>
      <c r="E35" s="51" t="s">
        <v>89</v>
      </c>
      <c r="F35" s="76">
        <f t="shared" si="11"/>
        <v>0</v>
      </c>
      <c r="G35" s="41" t="s">
        <v>89</v>
      </c>
      <c r="H35" s="41" t="s">
        <v>89</v>
      </c>
      <c r="I35" s="133" t="str">
        <f>IF(G35="-","-",IF((H35/P35)=0,"0.00",H35/P35))</f>
        <v>-</v>
      </c>
      <c r="J35" s="39"/>
      <c r="K35" s="41" t="str">
        <f t="shared" si="12"/>
        <v>-</v>
      </c>
      <c r="L35" s="46" t="str">
        <f t="shared" si="13"/>
        <v>-</v>
      </c>
      <c r="M35" s="39"/>
      <c r="N35" s="51" t="s">
        <v>89</v>
      </c>
      <c r="O35" s="144" t="s">
        <v>89</v>
      </c>
      <c r="P35" s="126">
        <f t="shared" si="14"/>
        <v>0</v>
      </c>
      <c r="Q35" s="144" t="s">
        <v>89</v>
      </c>
      <c r="R35" s="145">
        <v>3.5416666666666666E-2</v>
      </c>
      <c r="S35" s="51" t="s">
        <v>89</v>
      </c>
      <c r="T35" s="39"/>
      <c r="U35" s="51" t="s">
        <v>89</v>
      </c>
      <c r="V35" s="51" t="s">
        <v>89</v>
      </c>
      <c r="W35" s="39"/>
      <c r="X35" s="51" t="s">
        <v>89</v>
      </c>
      <c r="Y35" s="51" t="s">
        <v>89</v>
      </c>
      <c r="Z35" s="51" t="s">
        <v>89</v>
      </c>
      <c r="AA35" s="64"/>
      <c r="AB35" s="51" t="str">
        <f t="shared" si="15"/>
        <v>-</v>
      </c>
    </row>
    <row r="36" spans="1:30" s="29" customFormat="1" ht="13" customHeight="1">
      <c r="A36" s="137">
        <f>'2'!A38</f>
        <v>39138</v>
      </c>
      <c r="B36" s="81">
        <f t="shared" si="10"/>
        <v>0</v>
      </c>
      <c r="C36" s="52" t="str">
        <f>'2'!C38</f>
        <v>Sectional Final</v>
      </c>
      <c r="D36" s="81"/>
      <c r="E36" s="37" t="s">
        <v>89</v>
      </c>
      <c r="F36" s="76">
        <f t="shared" si="11"/>
        <v>0</v>
      </c>
      <c r="G36" s="41" t="s">
        <v>89</v>
      </c>
      <c r="H36" s="41" t="s">
        <v>89</v>
      </c>
      <c r="I36" s="133" t="str">
        <f>IF(G36="-","-",IF((H36/P36)=0,"0.00",H36/P36))</f>
        <v>-</v>
      </c>
      <c r="J36" s="39"/>
      <c r="K36" s="41" t="str">
        <f t="shared" si="12"/>
        <v>-</v>
      </c>
      <c r="L36" s="46" t="str">
        <f t="shared" si="13"/>
        <v>-</v>
      </c>
      <c r="M36" s="39"/>
      <c r="N36" s="51" t="s">
        <v>89</v>
      </c>
      <c r="O36" s="144" t="s">
        <v>89</v>
      </c>
      <c r="P36" s="126">
        <f t="shared" si="14"/>
        <v>0</v>
      </c>
      <c r="Q36" s="144" t="s">
        <v>89</v>
      </c>
      <c r="R36" s="145">
        <v>3.5416666666666666E-2</v>
      </c>
      <c r="S36" s="51" t="s">
        <v>89</v>
      </c>
      <c r="T36" s="39"/>
      <c r="U36" s="51" t="s">
        <v>89</v>
      </c>
      <c r="V36" s="51" t="s">
        <v>89</v>
      </c>
      <c r="W36" s="39"/>
      <c r="X36" s="51" t="s">
        <v>89</v>
      </c>
      <c r="Y36" s="51" t="s">
        <v>89</v>
      </c>
      <c r="Z36" s="51" t="s">
        <v>89</v>
      </c>
      <c r="AA36" s="64"/>
      <c r="AB36" s="51" t="str">
        <f t="shared" si="15"/>
        <v>-</v>
      </c>
    </row>
    <row r="37" spans="1:30" s="29" customFormat="1" ht="13" customHeight="1">
      <c r="A37" s="137">
        <f>'2'!A39</f>
        <v>39143</v>
      </c>
      <c r="B37" s="81">
        <f t="shared" si="10"/>
        <v>0</v>
      </c>
      <c r="C37" s="52" t="str">
        <f>'2'!C39</f>
        <v>State</v>
      </c>
      <c r="D37" s="81"/>
      <c r="E37" s="37" t="s">
        <v>89</v>
      </c>
      <c r="F37" s="76">
        <f t="shared" si="11"/>
        <v>0</v>
      </c>
      <c r="G37" s="40" t="s">
        <v>89</v>
      </c>
      <c r="H37" s="40" t="s">
        <v>89</v>
      </c>
      <c r="I37" s="133" t="str">
        <f>IF(G37="-","-",H37/P37)</f>
        <v>-</v>
      </c>
      <c r="J37" s="33"/>
      <c r="K37" s="40" t="str">
        <f t="shared" si="12"/>
        <v>-</v>
      </c>
      <c r="L37" s="45" t="str">
        <f t="shared" si="13"/>
        <v>-</v>
      </c>
      <c r="M37" s="33"/>
      <c r="N37" s="37" t="s">
        <v>89</v>
      </c>
      <c r="O37" s="134" t="str">
        <f>IF(N37="-","-",45)</f>
        <v>-</v>
      </c>
      <c r="P37" s="81">
        <f t="shared" si="14"/>
        <v>0</v>
      </c>
      <c r="Q37" s="134" t="s">
        <v>89</v>
      </c>
      <c r="R37" s="149">
        <v>3.5416666666666666E-2</v>
      </c>
      <c r="S37" s="37" t="s">
        <v>89</v>
      </c>
      <c r="U37" s="51" t="s">
        <v>89</v>
      </c>
      <c r="V37" s="51" t="s">
        <v>89</v>
      </c>
      <c r="X37" s="37" t="s">
        <v>89</v>
      </c>
      <c r="Y37" s="37" t="s">
        <v>89</v>
      </c>
      <c r="Z37" s="37" t="s">
        <v>89</v>
      </c>
      <c r="AB37" s="37" t="str">
        <f t="shared" si="15"/>
        <v>-</v>
      </c>
    </row>
    <row r="38" spans="1:30" s="29" customFormat="1" ht="13" customHeight="1">
      <c r="A38" s="137">
        <f>'2'!A40</f>
        <v>39144</v>
      </c>
      <c r="B38" s="81">
        <f t="shared" si="10"/>
        <v>0</v>
      </c>
      <c r="C38" s="52" t="str">
        <f>'2'!C40</f>
        <v>State</v>
      </c>
      <c r="D38" s="81"/>
      <c r="E38" s="37" t="s">
        <v>89</v>
      </c>
      <c r="F38" s="76">
        <f t="shared" si="11"/>
        <v>0</v>
      </c>
      <c r="G38" s="40" t="s">
        <v>89</v>
      </c>
      <c r="H38" s="40" t="s">
        <v>89</v>
      </c>
      <c r="I38" s="133" t="str">
        <f>IF(G38="-","-",H38/P38)</f>
        <v>-</v>
      </c>
      <c r="J38" s="33"/>
      <c r="K38" s="40" t="str">
        <f t="shared" si="12"/>
        <v>-</v>
      </c>
      <c r="L38" s="45" t="str">
        <f t="shared" si="13"/>
        <v>-</v>
      </c>
      <c r="M38" s="33"/>
      <c r="N38" s="37" t="s">
        <v>89</v>
      </c>
      <c r="O38" s="134" t="str">
        <f>IF(N38="-","-",45)</f>
        <v>-</v>
      </c>
      <c r="P38" s="81">
        <f t="shared" si="14"/>
        <v>0</v>
      </c>
      <c r="Q38" s="134" t="s">
        <v>89</v>
      </c>
      <c r="R38" s="149">
        <v>3.5416666666666666E-2</v>
      </c>
      <c r="S38" s="37" t="s">
        <v>89</v>
      </c>
      <c r="U38" s="51" t="s">
        <v>89</v>
      </c>
      <c r="V38" s="51" t="s">
        <v>89</v>
      </c>
      <c r="X38" s="37" t="s">
        <v>89</v>
      </c>
      <c r="Y38" s="37" t="s">
        <v>89</v>
      </c>
      <c r="Z38" s="37" t="s">
        <v>89</v>
      </c>
      <c r="AB38" s="37" t="str">
        <f t="shared" si="15"/>
        <v>-</v>
      </c>
    </row>
    <row r="39" spans="1:30" s="29" customFormat="1" ht="13" customHeight="1">
      <c r="A39" s="137">
        <f>'2'!A41</f>
        <v>39145</v>
      </c>
      <c r="B39" s="81">
        <f t="shared" si="10"/>
        <v>0</v>
      </c>
      <c r="C39" s="52" t="str">
        <f>'2'!C41</f>
        <v>State</v>
      </c>
      <c r="D39" s="81"/>
      <c r="E39" s="37" t="s">
        <v>89</v>
      </c>
      <c r="F39" s="76">
        <f t="shared" si="11"/>
        <v>0</v>
      </c>
      <c r="G39" s="40" t="s">
        <v>89</v>
      </c>
      <c r="H39" s="40" t="s">
        <v>89</v>
      </c>
      <c r="I39" s="133" t="str">
        <f>IF(G39="-","-",H39/P39)</f>
        <v>-</v>
      </c>
      <c r="J39" s="33"/>
      <c r="K39" s="40" t="str">
        <f t="shared" si="12"/>
        <v>-</v>
      </c>
      <c r="L39" s="45" t="str">
        <f t="shared" si="13"/>
        <v>-</v>
      </c>
      <c r="M39" s="33"/>
      <c r="N39" s="37" t="s">
        <v>89</v>
      </c>
      <c r="O39" s="134" t="str">
        <f>IF(N39="-","-",45)</f>
        <v>-</v>
      </c>
      <c r="P39" s="81">
        <f t="shared" si="14"/>
        <v>0</v>
      </c>
      <c r="Q39" s="134" t="s">
        <v>89</v>
      </c>
      <c r="R39" s="149">
        <v>3.5416666666666666E-2</v>
      </c>
      <c r="S39" s="37" t="s">
        <v>89</v>
      </c>
      <c r="U39" s="51" t="s">
        <v>89</v>
      </c>
      <c r="V39" s="51" t="s">
        <v>89</v>
      </c>
      <c r="X39" s="37" t="s">
        <v>89</v>
      </c>
      <c r="Y39" s="37" t="s">
        <v>89</v>
      </c>
      <c r="Z39" s="37" t="s">
        <v>89</v>
      </c>
      <c r="AB39" s="37" t="str">
        <f t="shared" si="15"/>
        <v>-</v>
      </c>
    </row>
    <row r="40" spans="1:30" s="33" customFormat="1" ht="8" customHeight="1">
      <c r="B40" s="29"/>
      <c r="D40" s="29"/>
      <c r="F40" s="81"/>
      <c r="G40" s="64"/>
      <c r="N40" s="29"/>
      <c r="O40" s="29"/>
      <c r="P40" s="29"/>
      <c r="Q40" s="29"/>
      <c r="R40" s="29"/>
      <c r="S40" s="29"/>
      <c r="T40" s="29"/>
      <c r="U40" s="39"/>
      <c r="V40" s="39"/>
      <c r="W40" s="29"/>
      <c r="X40" s="29"/>
      <c r="Y40" s="29"/>
      <c r="Z40" s="29"/>
      <c r="AB40" s="29"/>
      <c r="AC40" s="29"/>
    </row>
    <row r="41" spans="1:30" s="33" customFormat="1" ht="14">
      <c r="A41" s="76">
        <f>SUM(B34:B39)</f>
        <v>0</v>
      </c>
      <c r="B41" s="29"/>
      <c r="C41" s="66" t="s">
        <v>32</v>
      </c>
      <c r="D41" s="29"/>
      <c r="E41" s="116">
        <f>SUM(F34:F39)</f>
        <v>0</v>
      </c>
      <c r="F41" s="81"/>
      <c r="G41" s="118">
        <f>SUM(G34:G39)</f>
        <v>0</v>
      </c>
      <c r="H41" s="67">
        <f>SUM(H34:H39)</f>
        <v>0</v>
      </c>
      <c r="I41" s="133" t="str">
        <f>IF(G41=0,"-",IF((H41/P41)=0,"0.00",H41/P41))</f>
        <v>-</v>
      </c>
      <c r="K41" s="67">
        <f>SUM(K34:K39)</f>
        <v>0</v>
      </c>
      <c r="L41" s="112" t="str">
        <f>IF(K41=0,"-",K41/G41)</f>
        <v>-</v>
      </c>
      <c r="N41" s="138">
        <f>SUM(N34:N39)</f>
        <v>0</v>
      </c>
      <c r="O41" s="139" t="str">
        <f>IF(G49&lt;10,CONCATENATE(E49,":0",G49),CONCATENATE(E49,":",G49))</f>
        <v>0:00</v>
      </c>
      <c r="P41" s="140">
        <f>SUM(P34:P39)</f>
        <v>0</v>
      </c>
      <c r="Q41" s="141" t="str">
        <f>IF(L49&lt;10,CONCATENATE(K49,":0",L49),CONCATENATE(K49,":",L49))</f>
        <v>0:00</v>
      </c>
      <c r="R41" s="29"/>
      <c r="S41" s="142">
        <f>SUM(S34:S39)</f>
        <v>0</v>
      </c>
      <c r="T41" s="29"/>
      <c r="U41" s="138">
        <f>SUM(U34:U39)</f>
        <v>0</v>
      </c>
      <c r="V41" s="138">
        <f>SUM(V34:V39)</f>
        <v>0</v>
      </c>
      <c r="W41" s="29"/>
      <c r="X41" s="138">
        <f>SUM(X34:X39)</f>
        <v>0</v>
      </c>
      <c r="Y41" s="138">
        <f>SUM(Y34:Y39)</f>
        <v>0</v>
      </c>
      <c r="Z41" s="138">
        <f>SUM(Z34:Z39)</f>
        <v>0</v>
      </c>
      <c r="AB41" s="138">
        <f>SUM(AB34:AB39)</f>
        <v>0</v>
      </c>
      <c r="AC41" s="29"/>
    </row>
    <row r="42" spans="1:30" s="29" customFormat="1" ht="12"/>
    <row r="43" spans="1:30" s="29" customFormat="1" ht="14">
      <c r="C43" s="66" t="s">
        <v>43</v>
      </c>
      <c r="E43" s="116">
        <f>E32+E41</f>
        <v>0</v>
      </c>
      <c r="G43" s="150">
        <f>G32+G41</f>
        <v>0</v>
      </c>
      <c r="H43" s="150">
        <f>H32+H41</f>
        <v>0</v>
      </c>
      <c r="I43" s="151" t="str">
        <f>IF(G43=0,"-",IF((H43/P43)=0,"0.00",H43/P43))</f>
        <v>-</v>
      </c>
      <c r="K43" s="150">
        <f>K32+K41</f>
        <v>0</v>
      </c>
      <c r="L43" s="152">
        <f>IF(K43=0,0,K43/G43)</f>
        <v>0</v>
      </c>
      <c r="N43" s="153">
        <f>N32+N41</f>
        <v>0</v>
      </c>
      <c r="O43" s="154" t="str">
        <f>IF(G51&lt;10,CONCATENATE(E51,":0",G51),CONCATENATE(E51,":",G51))</f>
        <v>0:00</v>
      </c>
      <c r="P43" s="78">
        <f>P32+P41</f>
        <v>0</v>
      </c>
      <c r="Q43" s="155" t="str">
        <f>IF(L51&lt;10,CONCATENATE(K51,":0",L51),CONCATENATE(K51,":",L51))</f>
        <v>0:00</v>
      </c>
      <c r="S43" s="153">
        <f>S32+S41</f>
        <v>0</v>
      </c>
      <c r="U43" s="153">
        <f>U32+U41</f>
        <v>0</v>
      </c>
      <c r="V43" s="153">
        <f>V32+V41</f>
        <v>0</v>
      </c>
      <c r="X43" s="153">
        <f>X32+X41</f>
        <v>0</v>
      </c>
      <c r="Y43" s="153">
        <f>Y32+Y41</f>
        <v>0</v>
      </c>
      <c r="Z43" s="153">
        <f>Z32+Z41</f>
        <v>0</v>
      </c>
      <c r="AB43" s="153">
        <f>AB32+AB41</f>
        <v>0</v>
      </c>
    </row>
    <row r="44" spans="1:30" s="29" customFormat="1" ht="12">
      <c r="F44" s="81"/>
    </row>
    <row r="45" spans="1:30" s="29" customFormat="1" ht="12">
      <c r="C45" s="78"/>
      <c r="F45" s="81"/>
      <c r="R45" s="78"/>
    </row>
    <row r="46" spans="1:30" s="29" customFormat="1" ht="12">
      <c r="F46" s="81"/>
      <c r="I46" s="78"/>
    </row>
    <row r="47" spans="1:30" s="29" customFormat="1" ht="14">
      <c r="A47" s="33"/>
      <c r="B47" s="33"/>
      <c r="C47" s="88">
        <f>SUM(O7:O30)</f>
        <v>0</v>
      </c>
      <c r="D47" s="33"/>
      <c r="E47" s="97">
        <f>(HOUR(C47)*60)+(MINUTE(C47))</f>
        <v>0</v>
      </c>
      <c r="F47" s="76"/>
      <c r="G47" s="33">
        <f>SECOND(C47)</f>
        <v>0</v>
      </c>
      <c r="H47" s="33"/>
      <c r="I47" s="88">
        <f>SUM(Q7:Q30)</f>
        <v>0</v>
      </c>
      <c r="J47" s="33"/>
      <c r="K47" s="97">
        <f>(HOUR(I47)*60)+(MINUTE(I47))</f>
        <v>0</v>
      </c>
      <c r="L47" s="33">
        <f>SECOND(I47)</f>
        <v>0</v>
      </c>
      <c r="X47" s="87"/>
      <c r="Y47" s="87"/>
      <c r="Z47" s="87"/>
      <c r="AB47" s="87"/>
      <c r="AC47" s="87"/>
      <c r="AD47" s="87"/>
    </row>
    <row r="48" spans="1:30" s="29" customFormat="1" ht="14">
      <c r="A48" s="33"/>
      <c r="B48" s="33"/>
      <c r="C48" s="33"/>
      <c r="D48" s="33"/>
      <c r="E48" s="33"/>
      <c r="F48" s="76"/>
      <c r="G48" s="33"/>
      <c r="H48" s="33"/>
      <c r="I48" s="33"/>
      <c r="J48" s="33"/>
      <c r="K48" s="33"/>
      <c r="L48" s="33"/>
      <c r="Q48" s="78"/>
    </row>
    <row r="49" spans="1:12" s="29" customFormat="1" ht="14">
      <c r="A49" s="33"/>
      <c r="B49" s="33"/>
      <c r="C49" s="88">
        <f>SUM(O34:O39)</f>
        <v>0</v>
      </c>
      <c r="D49" s="33"/>
      <c r="E49" s="97">
        <f>(HOUR(C49)*60)+(MINUTE(C49))</f>
        <v>0</v>
      </c>
      <c r="F49" s="76"/>
      <c r="G49" s="33">
        <f>SECOND(C49)</f>
        <v>0</v>
      </c>
      <c r="H49" s="33"/>
      <c r="I49" s="88">
        <f>SUM(Q34:Q39)</f>
        <v>0</v>
      </c>
      <c r="J49" s="33"/>
      <c r="K49" s="97">
        <f>(HOUR(I49)*60)+(MINUTE(I49))</f>
        <v>0</v>
      </c>
      <c r="L49" s="33">
        <f>SECOND(I49)</f>
        <v>0</v>
      </c>
    </row>
    <row r="50" spans="1:12" s="29" customFormat="1" ht="14">
      <c r="A50" s="33"/>
      <c r="B50" s="33"/>
      <c r="C50" s="33"/>
      <c r="D50" s="33"/>
      <c r="E50" s="33"/>
      <c r="F50" s="76"/>
      <c r="G50" s="33"/>
      <c r="H50" s="33"/>
      <c r="I50" s="33"/>
      <c r="J50" s="33"/>
      <c r="K50" s="33"/>
      <c r="L50" s="33"/>
    </row>
    <row r="51" spans="1:12" s="29" customFormat="1" ht="14">
      <c r="A51" s="33"/>
      <c r="B51" s="33"/>
      <c r="C51" s="159">
        <f>C47+C49</f>
        <v>0</v>
      </c>
      <c r="D51" s="157"/>
      <c r="E51" s="158">
        <f>(HOUR(C51)*60)+(MINUTE(C51))</f>
        <v>0</v>
      </c>
      <c r="F51" s="156"/>
      <c r="G51" s="157">
        <f>SECOND(C51)</f>
        <v>0</v>
      </c>
      <c r="H51" s="33"/>
      <c r="I51" s="88">
        <f>I47+I49</f>
        <v>0</v>
      </c>
      <c r="J51" s="33"/>
      <c r="K51" s="97">
        <f>(HOUR(I51)*60)+(MINUTE(I51))</f>
        <v>0</v>
      </c>
      <c r="L51" s="33">
        <f>SECOND(I51)</f>
        <v>0</v>
      </c>
    </row>
    <row r="57" spans="1:12">
      <c r="I57" s="7"/>
    </row>
  </sheetData>
  <mergeCells count="4">
    <mergeCell ref="K1:AB1"/>
    <mergeCell ref="K2:AB2"/>
    <mergeCell ref="G4:I4"/>
    <mergeCell ref="K4:L4"/>
  </mergeCells>
  <phoneticPr fontId="15" type="noConversion"/>
  <conditionalFormatting sqref="S34:S39 S7:S30">
    <cfRule type="cellIs" dxfId="2" priority="0" stopIfTrue="1" operator="notEqual">
      <formula>"-"</formula>
    </cfRule>
  </conditionalFormatting>
  <conditionalFormatting sqref="S32 S41">
    <cfRule type="cellIs" dxfId="1" priority="1" stopIfTrue="1" operator="notEqual">
      <formula>0</formula>
    </cfRule>
  </conditionalFormatting>
  <conditionalFormatting sqref="Q32 Q41 Q43">
    <cfRule type="cellIs" dxfId="0" priority="2" stopIfTrue="1" operator="notEqual">
      <formula>0</formula>
    </cfRule>
  </conditionalFormatting>
  <printOptions horizontalCentered="1"/>
  <pageMargins left="0.5" right="0.5" top="0.5" bottom="0.5" header="0.5" footer="0.5"/>
  <ignoredErrors>
    <ignoredError sqref="O32 O33:O43" 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5"/>
  <sheetViews>
    <sheetView topLeftCell="A5" zoomScale="150" workbookViewId="0">
      <selection activeCell="H12" sqref="H12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7.5" customWidth="1"/>
    <col min="18" max="18" width="0.6640625" customWidth="1"/>
    <col min="19" max="20" width="4.83203125" customWidth="1"/>
    <col min="21" max="21" width="6.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">
        <v>114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Season'!A6," - ",'Regular Season'!C6)</f>
        <v>2 - Morgan Hobbs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31" t="s">
        <v>83</v>
      </c>
      <c r="B5" s="29"/>
      <c r="C5" s="31" t="s">
        <v>84</v>
      </c>
      <c r="D5" s="29"/>
      <c r="E5" s="31" t="s">
        <v>85</v>
      </c>
      <c r="F5" s="29"/>
      <c r="G5" s="31" t="s">
        <v>59</v>
      </c>
      <c r="H5" s="31" t="s">
        <v>38</v>
      </c>
      <c r="I5" s="31" t="s">
        <v>63</v>
      </c>
      <c r="K5" s="31" t="s">
        <v>64</v>
      </c>
      <c r="L5" s="29"/>
      <c r="M5" s="31" t="s">
        <v>48</v>
      </c>
      <c r="N5" s="31" t="s">
        <v>50</v>
      </c>
      <c r="P5" s="31" t="s">
        <v>66</v>
      </c>
      <c r="Q5" s="31" t="s">
        <v>73</v>
      </c>
      <c r="S5" s="31" t="s">
        <v>87</v>
      </c>
      <c r="T5" s="31" t="s">
        <v>88</v>
      </c>
      <c r="U5" s="31" t="s">
        <v>73</v>
      </c>
      <c r="V5" s="29"/>
      <c r="W5" s="31" t="s">
        <v>67</v>
      </c>
      <c r="X5" s="31" t="s">
        <v>68</v>
      </c>
      <c r="Y5" s="29"/>
      <c r="Z5" s="31" t="s">
        <v>69</v>
      </c>
      <c r="AA5" s="31" t="s">
        <v>70</v>
      </c>
      <c r="AC5" s="31" t="s">
        <v>44</v>
      </c>
      <c r="AD5" s="31" t="s">
        <v>45</v>
      </c>
      <c r="AE5" s="31" t="s">
        <v>42</v>
      </c>
    </row>
    <row r="6" spans="1:32" s="33" customFormat="1" ht="8" customHeight="1">
      <c r="B6" s="29"/>
      <c r="D6" s="29"/>
      <c r="F6" s="29"/>
      <c r="G6" s="35"/>
      <c r="H6" s="35"/>
      <c r="I6" s="35"/>
      <c r="K6" s="35"/>
      <c r="L6" s="29"/>
      <c r="M6" s="36"/>
      <c r="N6" s="36"/>
      <c r="P6" s="35"/>
      <c r="Q6" s="35"/>
      <c r="S6" s="35"/>
      <c r="T6" s="35"/>
      <c r="V6" s="29"/>
      <c r="Y6" s="29"/>
    </row>
    <row r="7" spans="1:32" s="33" customFormat="1" ht="13" customHeight="1">
      <c r="A7" s="124">
        <v>39774</v>
      </c>
      <c r="B7" s="29"/>
      <c r="C7" s="174" t="s">
        <v>115</v>
      </c>
      <c r="D7" s="81"/>
      <c r="E7" s="51" t="s">
        <v>130</v>
      </c>
      <c r="F7" s="76">
        <f>IF(AND(E7&lt;&gt;"",E7&lt;&gt;"-"),1,0)</f>
        <v>1</v>
      </c>
      <c r="G7" s="41">
        <v>1</v>
      </c>
      <c r="H7" s="40" t="s">
        <v>93</v>
      </c>
      <c r="I7" s="42">
        <f t="shared" ref="I7:I31" si="0">SUM(G7:H7)</f>
        <v>1</v>
      </c>
      <c r="J7" s="64"/>
      <c r="K7" s="114">
        <v>3</v>
      </c>
      <c r="L7" s="39"/>
      <c r="M7" s="41" t="s">
        <v>89</v>
      </c>
      <c r="N7" s="41" t="s">
        <v>89</v>
      </c>
      <c r="O7" s="64"/>
      <c r="P7" s="41">
        <v>3</v>
      </c>
      <c r="Q7" s="46">
        <f t="shared" ref="Q7:Q31" si="1">IF(P7="-","-",IF(G7="-","0.000",G7/P7))</f>
        <v>0.33333333333333331</v>
      </c>
      <c r="R7" s="64"/>
      <c r="S7" s="41">
        <v>10</v>
      </c>
      <c r="T7" s="41">
        <v>12</v>
      </c>
      <c r="U7" s="46">
        <f t="shared" ref="U7:U31" si="2">IF((S7="-"),"-",IF((AND(S7=0,T7&gt;0)),"0.000",S7/T7))</f>
        <v>0.83333333333333337</v>
      </c>
      <c r="V7" s="39"/>
      <c r="W7" s="41" t="s">
        <v>89</v>
      </c>
      <c r="X7" s="41" t="s">
        <v>89</v>
      </c>
      <c r="Y7" s="39"/>
      <c r="Z7" s="41">
        <v>1</v>
      </c>
      <c r="AA7" s="41" t="s">
        <v>89</v>
      </c>
      <c r="AB7" s="64"/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v>39778</v>
      </c>
      <c r="B8" s="29"/>
      <c r="C8" s="174" t="s">
        <v>116</v>
      </c>
      <c r="D8" s="81"/>
      <c r="E8" s="51" t="s">
        <v>130</v>
      </c>
      <c r="F8" s="76">
        <f>IF(AND(E8&lt;&gt;"",E8&lt;&gt;"-"),1,0)</f>
        <v>1</v>
      </c>
      <c r="G8" s="41" t="s">
        <v>89</v>
      </c>
      <c r="H8" s="40" t="s">
        <v>93</v>
      </c>
      <c r="I8" s="42">
        <f t="shared" si="0"/>
        <v>0</v>
      </c>
      <c r="J8" s="64"/>
      <c r="K8" s="114">
        <v>0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si="1"/>
        <v>-</v>
      </c>
      <c r="R8" s="64"/>
      <c r="S8" s="41">
        <v>7</v>
      </c>
      <c r="T8" s="41">
        <v>8</v>
      </c>
      <c r="U8" s="46">
        <f t="shared" si="2"/>
        <v>0.875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v>39781</v>
      </c>
      <c r="B9" s="29"/>
      <c r="C9" s="174" t="s">
        <v>117</v>
      </c>
      <c r="D9" s="81"/>
      <c r="E9" s="51" t="s">
        <v>130</v>
      </c>
      <c r="F9" s="76">
        <f>IF(AND(E9&lt;&gt;"",E9&lt;&gt;"-"),1,0)</f>
        <v>1</v>
      </c>
      <c r="G9" s="41" t="s">
        <v>89</v>
      </c>
      <c r="H9" s="40" t="s">
        <v>93</v>
      </c>
      <c r="I9" s="42">
        <f t="shared" si="0"/>
        <v>0</v>
      </c>
      <c r="J9" s="64"/>
      <c r="K9" s="114">
        <v>0</v>
      </c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1"/>
        <v>-</v>
      </c>
      <c r="R9" s="64"/>
      <c r="S9" s="41">
        <v>9</v>
      </c>
      <c r="T9" s="41">
        <v>15</v>
      </c>
      <c r="U9" s="46">
        <f t="shared" si="2"/>
        <v>0.6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v>39782</v>
      </c>
      <c r="B10" s="29"/>
      <c r="C10" s="174" t="s">
        <v>118</v>
      </c>
      <c r="D10" s="81"/>
      <c r="E10" s="51" t="s">
        <v>130</v>
      </c>
      <c r="F10" s="76">
        <f t="shared" ref="F10:F31" si="3">IF(AND(E10&lt;&gt;"",E10&lt;&gt;"-"),1,0)</f>
        <v>1</v>
      </c>
      <c r="G10" s="41" t="s">
        <v>89</v>
      </c>
      <c r="H10" s="40">
        <v>1</v>
      </c>
      <c r="I10" s="42">
        <f t="shared" si="0"/>
        <v>1</v>
      </c>
      <c r="J10" s="64"/>
      <c r="K10" s="114">
        <v>-1</v>
      </c>
      <c r="L10" s="39"/>
      <c r="M10" s="41" t="s">
        <v>89</v>
      </c>
      <c r="N10" s="41" t="s">
        <v>89</v>
      </c>
      <c r="O10" s="64"/>
      <c r="P10" s="41">
        <v>1</v>
      </c>
      <c r="Q10" s="46" t="str">
        <f t="shared" si="1"/>
        <v>0.000</v>
      </c>
      <c r="R10" s="64"/>
      <c r="S10" s="41">
        <v>4</v>
      </c>
      <c r="T10" s="41">
        <v>11</v>
      </c>
      <c r="U10" s="46">
        <f t="shared" si="2"/>
        <v>0.36363636363636365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v>39785</v>
      </c>
      <c r="C11" s="174" t="s">
        <v>26</v>
      </c>
      <c r="D11" s="81"/>
      <c r="E11" s="51" t="s">
        <v>89</v>
      </c>
      <c r="F11" s="76">
        <f t="shared" si="3"/>
        <v>0</v>
      </c>
      <c r="G11" s="41" t="s">
        <v>89</v>
      </c>
      <c r="H11" s="40" t="s">
        <v>93</v>
      </c>
      <c r="I11" s="42">
        <f t="shared" si="0"/>
        <v>0</v>
      </c>
      <c r="J11" s="64"/>
      <c r="K11" s="114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1"/>
        <v>-</v>
      </c>
      <c r="R11" s="64"/>
      <c r="S11" s="41" t="s">
        <v>89</v>
      </c>
      <c r="T11" s="41" t="s">
        <v>89</v>
      </c>
      <c r="U11" s="46" t="str">
        <f t="shared" si="2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v>39789</v>
      </c>
      <c r="C12" s="174" t="s">
        <v>119</v>
      </c>
      <c r="D12" s="81"/>
      <c r="E12" s="51" t="s">
        <v>89</v>
      </c>
      <c r="F12" s="76">
        <f t="shared" si="3"/>
        <v>0</v>
      </c>
      <c r="G12" s="41"/>
      <c r="H12" s="40" t="s">
        <v>93</v>
      </c>
      <c r="I12" s="42">
        <f t="shared" si="0"/>
        <v>0</v>
      </c>
      <c r="J12" s="64"/>
      <c r="K12" s="114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1"/>
        <v>-</v>
      </c>
      <c r="R12" s="64"/>
      <c r="S12" s="41" t="s">
        <v>89</v>
      </c>
      <c r="T12" s="41" t="s">
        <v>89</v>
      </c>
      <c r="U12" s="46" t="str">
        <f t="shared" si="2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v>39792</v>
      </c>
      <c r="C13" s="174" t="s">
        <v>120</v>
      </c>
      <c r="D13" s="81"/>
      <c r="E13" s="51" t="s">
        <v>89</v>
      </c>
      <c r="F13" s="76">
        <f t="shared" si="3"/>
        <v>0</v>
      </c>
      <c r="G13" s="41" t="s">
        <v>89</v>
      </c>
      <c r="H13" s="40"/>
      <c r="I13" s="42">
        <f t="shared" si="0"/>
        <v>0</v>
      </c>
      <c r="J13" s="64"/>
      <c r="K13" s="114"/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1"/>
        <v>-</v>
      </c>
      <c r="R13" s="64"/>
      <c r="S13" s="41" t="s">
        <v>89</v>
      </c>
      <c r="T13" s="41" t="s">
        <v>89</v>
      </c>
      <c r="U13" s="46" t="str">
        <f t="shared" si="2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v>39801</v>
      </c>
      <c r="C14" s="174" t="s">
        <v>121</v>
      </c>
      <c r="D14" s="81"/>
      <c r="E14" s="51" t="s">
        <v>89</v>
      </c>
      <c r="F14" s="76">
        <f t="shared" si="3"/>
        <v>0</v>
      </c>
      <c r="G14" s="41" t="s">
        <v>89</v>
      </c>
      <c r="H14" s="40" t="s">
        <v>93</v>
      </c>
      <c r="I14" s="42">
        <f t="shared" si="0"/>
        <v>0</v>
      </c>
      <c r="J14" s="64"/>
      <c r="K14" s="114"/>
      <c r="L14" s="39"/>
      <c r="M14" s="41"/>
      <c r="N14" s="41"/>
      <c r="O14" s="64"/>
      <c r="P14" s="41" t="s">
        <v>89</v>
      </c>
      <c r="Q14" s="46" t="str">
        <f t="shared" si="1"/>
        <v>-</v>
      </c>
      <c r="R14" s="64"/>
      <c r="S14" s="41" t="s">
        <v>89</v>
      </c>
      <c r="T14" s="41" t="s">
        <v>89</v>
      </c>
      <c r="U14" s="46" t="str">
        <f t="shared" si="2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v>39808</v>
      </c>
      <c r="C15" s="174" t="s">
        <v>126</v>
      </c>
      <c r="D15" s="81"/>
      <c r="E15" s="51" t="s">
        <v>89</v>
      </c>
      <c r="F15" s="76">
        <f t="shared" si="3"/>
        <v>0</v>
      </c>
      <c r="G15" s="41" t="s">
        <v>89</v>
      </c>
      <c r="H15" s="40" t="s">
        <v>93</v>
      </c>
      <c r="I15" s="42">
        <f t="shared" si="0"/>
        <v>0</v>
      </c>
      <c r="J15" s="64"/>
      <c r="K15" s="114"/>
      <c r="L15" s="39"/>
      <c r="M15" s="41"/>
      <c r="N15" s="41"/>
      <c r="O15" s="64"/>
      <c r="P15" s="41" t="s">
        <v>89</v>
      </c>
      <c r="Q15" s="46" t="str">
        <f t="shared" si="1"/>
        <v>-</v>
      </c>
      <c r="R15" s="64"/>
      <c r="S15" s="41" t="s">
        <v>89</v>
      </c>
      <c r="T15" s="41" t="s">
        <v>89</v>
      </c>
      <c r="U15" s="46" t="str">
        <f t="shared" si="2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v>39809</v>
      </c>
      <c r="C16" s="174" t="s">
        <v>126</v>
      </c>
      <c r="D16" s="81"/>
      <c r="E16" s="51" t="s">
        <v>89</v>
      </c>
      <c r="F16" s="76">
        <f t="shared" si="3"/>
        <v>0</v>
      </c>
      <c r="G16" s="41"/>
      <c r="H16" s="40" t="s">
        <v>93</v>
      </c>
      <c r="I16" s="42">
        <f t="shared" si="0"/>
        <v>0</v>
      </c>
      <c r="J16" s="64"/>
      <c r="K16" s="114"/>
      <c r="L16" s="39"/>
      <c r="M16" s="41"/>
      <c r="N16" s="41"/>
      <c r="O16" s="64"/>
      <c r="P16" s="41" t="s">
        <v>89</v>
      </c>
      <c r="Q16" s="46" t="str">
        <f t="shared" si="1"/>
        <v>-</v>
      </c>
      <c r="R16" s="64"/>
      <c r="S16" s="41" t="s">
        <v>89</v>
      </c>
      <c r="T16" s="41" t="s">
        <v>89</v>
      </c>
      <c r="U16" s="46" t="str">
        <f t="shared" si="2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v>39810</v>
      </c>
      <c r="C17" s="174" t="s">
        <v>126</v>
      </c>
      <c r="D17" s="81"/>
      <c r="E17" s="51" t="s">
        <v>89</v>
      </c>
      <c r="F17" s="76">
        <f t="shared" si="3"/>
        <v>0</v>
      </c>
      <c r="G17" s="41" t="s">
        <v>89</v>
      </c>
      <c r="H17" s="40" t="s">
        <v>93</v>
      </c>
      <c r="I17" s="42">
        <f t="shared" si="0"/>
        <v>0</v>
      </c>
      <c r="J17" s="64"/>
      <c r="K17" s="114"/>
      <c r="L17" s="39"/>
      <c r="M17" s="41"/>
      <c r="N17" s="41"/>
      <c r="O17" s="64"/>
      <c r="P17" s="41" t="s">
        <v>89</v>
      </c>
      <c r="Q17" s="46" t="str">
        <f t="shared" si="1"/>
        <v>-</v>
      </c>
      <c r="R17" s="64"/>
      <c r="S17" s="41" t="s">
        <v>89</v>
      </c>
      <c r="T17" s="41" t="s">
        <v>89</v>
      </c>
      <c r="U17" s="46" t="str">
        <f t="shared" si="2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v>39812</v>
      </c>
      <c r="C18" s="174" t="s">
        <v>118</v>
      </c>
      <c r="D18" s="81"/>
      <c r="E18" s="51" t="s">
        <v>89</v>
      </c>
      <c r="F18" s="76">
        <f t="shared" si="3"/>
        <v>0</v>
      </c>
      <c r="G18" s="41" t="s">
        <v>89</v>
      </c>
      <c r="H18" s="40" t="s">
        <v>93</v>
      </c>
      <c r="I18" s="42">
        <f t="shared" si="0"/>
        <v>0</v>
      </c>
      <c r="J18" s="64"/>
      <c r="K18" s="114"/>
      <c r="L18" s="39"/>
      <c r="M18" s="41"/>
      <c r="N18" s="41"/>
      <c r="O18" s="64"/>
      <c r="P18" s="41" t="s">
        <v>89</v>
      </c>
      <c r="Q18" s="46" t="str">
        <f t="shared" si="1"/>
        <v>-</v>
      </c>
      <c r="R18" s="64"/>
      <c r="S18" s="41" t="s">
        <v>89</v>
      </c>
      <c r="T18" s="41" t="s">
        <v>89</v>
      </c>
      <c r="U18" s="46" t="str">
        <f t="shared" si="2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v>39816</v>
      </c>
      <c r="C19" s="174" t="s">
        <v>122</v>
      </c>
      <c r="D19" s="81"/>
      <c r="E19" s="51" t="s">
        <v>89</v>
      </c>
      <c r="F19" s="76">
        <f t="shared" si="3"/>
        <v>0</v>
      </c>
      <c r="G19" s="41" t="s">
        <v>89</v>
      </c>
      <c r="H19" s="40" t="s">
        <v>93</v>
      </c>
      <c r="I19" s="42">
        <f t="shared" si="0"/>
        <v>0</v>
      </c>
      <c r="J19" s="64"/>
      <c r="K19" s="114"/>
      <c r="L19" s="39"/>
      <c r="M19" s="41"/>
      <c r="N19" s="41"/>
      <c r="O19" s="64"/>
      <c r="P19" s="41" t="s">
        <v>89</v>
      </c>
      <c r="Q19" s="46" t="str">
        <f t="shared" si="1"/>
        <v>-</v>
      </c>
      <c r="R19" s="64"/>
      <c r="S19" s="41" t="s">
        <v>89</v>
      </c>
      <c r="T19" s="41" t="s">
        <v>89</v>
      </c>
      <c r="U19" s="46" t="str">
        <f t="shared" si="2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v>39817</v>
      </c>
      <c r="C20" s="174" t="s">
        <v>92</v>
      </c>
      <c r="D20" s="81"/>
      <c r="E20" s="51" t="s">
        <v>89</v>
      </c>
      <c r="F20" s="76">
        <f t="shared" si="3"/>
        <v>0</v>
      </c>
      <c r="G20" s="41" t="s">
        <v>89</v>
      </c>
      <c r="H20" s="40" t="s">
        <v>93</v>
      </c>
      <c r="I20" s="42">
        <f t="shared" si="0"/>
        <v>0</v>
      </c>
      <c r="J20" s="64"/>
      <c r="K20" s="114"/>
      <c r="L20" s="39"/>
      <c r="M20" s="41"/>
      <c r="N20" s="41"/>
      <c r="O20" s="64"/>
      <c r="P20" s="41" t="s">
        <v>89</v>
      </c>
      <c r="Q20" s="46" t="str">
        <f t="shared" si="1"/>
        <v>-</v>
      </c>
      <c r="R20" s="64"/>
      <c r="S20" s="41" t="s">
        <v>89</v>
      </c>
      <c r="T20" s="41" t="s">
        <v>89</v>
      </c>
      <c r="U20" s="46" t="str">
        <f t="shared" si="2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39" customFormat="1" ht="13" customHeight="1">
      <c r="A21" s="124">
        <v>39822</v>
      </c>
      <c r="B21" s="29"/>
      <c r="C21" s="174" t="s">
        <v>123</v>
      </c>
      <c r="D21" s="126"/>
      <c r="E21" s="51" t="s">
        <v>89</v>
      </c>
      <c r="F21" s="82">
        <f t="shared" si="3"/>
        <v>0</v>
      </c>
      <c r="G21" s="41" t="s">
        <v>89</v>
      </c>
      <c r="H21" s="40" t="s">
        <v>93</v>
      </c>
      <c r="I21" s="42">
        <f t="shared" si="0"/>
        <v>0</v>
      </c>
      <c r="J21" s="64"/>
      <c r="K21" s="114"/>
      <c r="M21" s="41"/>
      <c r="N21" s="41"/>
      <c r="O21" s="64"/>
      <c r="P21" s="41" t="s">
        <v>89</v>
      </c>
      <c r="Q21" s="46" t="str">
        <f t="shared" si="1"/>
        <v>-</v>
      </c>
      <c r="R21" s="64"/>
      <c r="S21" s="41" t="s">
        <v>89</v>
      </c>
      <c r="T21" s="41" t="s">
        <v>89</v>
      </c>
      <c r="U21" s="46" t="str">
        <f t="shared" si="2"/>
        <v>-</v>
      </c>
      <c r="W21" s="41" t="s">
        <v>89</v>
      </c>
      <c r="X21" s="41" t="s">
        <v>89</v>
      </c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39" customFormat="1" ht="13" customHeight="1">
      <c r="A22" s="124">
        <v>39824</v>
      </c>
      <c r="B22" s="29"/>
      <c r="C22" s="174" t="s">
        <v>124</v>
      </c>
      <c r="D22" s="126"/>
      <c r="E22" s="51" t="s">
        <v>89</v>
      </c>
      <c r="F22" s="82">
        <f t="shared" si="3"/>
        <v>0</v>
      </c>
      <c r="G22" s="41" t="s">
        <v>89</v>
      </c>
      <c r="H22" s="40" t="s">
        <v>93</v>
      </c>
      <c r="I22" s="42">
        <f t="shared" si="0"/>
        <v>0</v>
      </c>
      <c r="J22" s="64"/>
      <c r="K22" s="114"/>
      <c r="M22" s="41"/>
      <c r="N22" s="41"/>
      <c r="O22" s="64"/>
      <c r="P22" s="41" t="s">
        <v>89</v>
      </c>
      <c r="Q22" s="46" t="str">
        <f t="shared" si="1"/>
        <v>-</v>
      </c>
      <c r="R22" s="64"/>
      <c r="S22" s="41" t="s">
        <v>89</v>
      </c>
      <c r="T22" s="41" t="s">
        <v>89</v>
      </c>
      <c r="U22" s="46" t="str">
        <f t="shared" si="2"/>
        <v>-</v>
      </c>
      <c r="W22" s="41" t="s">
        <v>89</v>
      </c>
      <c r="X22" s="41" t="s">
        <v>89</v>
      </c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39" customFormat="1" ht="13" customHeight="1">
      <c r="A23" s="124">
        <v>39830</v>
      </c>
      <c r="B23" s="29"/>
      <c r="C23" s="175" t="s">
        <v>29</v>
      </c>
      <c r="D23" s="126"/>
      <c r="E23" s="51" t="s">
        <v>89</v>
      </c>
      <c r="F23" s="82">
        <f t="shared" si="3"/>
        <v>0</v>
      </c>
      <c r="G23" s="41" t="s">
        <v>89</v>
      </c>
      <c r="H23" s="40" t="s">
        <v>93</v>
      </c>
      <c r="I23" s="42">
        <f t="shared" si="0"/>
        <v>0</v>
      </c>
      <c r="J23" s="64"/>
      <c r="K23" s="114"/>
      <c r="M23" s="41"/>
      <c r="N23" s="41"/>
      <c r="O23" s="64"/>
      <c r="P23" s="41" t="s">
        <v>89</v>
      </c>
      <c r="Q23" s="46" t="str">
        <f t="shared" si="1"/>
        <v>-</v>
      </c>
      <c r="R23" s="64"/>
      <c r="S23" s="41" t="s">
        <v>89</v>
      </c>
      <c r="T23" s="41" t="s">
        <v>89</v>
      </c>
      <c r="U23" s="46" t="str">
        <f t="shared" si="2"/>
        <v>-</v>
      </c>
      <c r="W23" s="41" t="s">
        <v>89</v>
      </c>
      <c r="X23" s="41" t="s">
        <v>89</v>
      </c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39" customFormat="1" ht="13" customHeight="1">
      <c r="A24" s="125">
        <v>39100</v>
      </c>
      <c r="C24" s="175" t="s">
        <v>125</v>
      </c>
      <c r="D24" s="126"/>
      <c r="E24" s="51" t="s">
        <v>89</v>
      </c>
      <c r="F24" s="82">
        <f t="shared" si="3"/>
        <v>0</v>
      </c>
      <c r="G24" s="41" t="s">
        <v>89</v>
      </c>
      <c r="H24" s="40" t="s">
        <v>93</v>
      </c>
      <c r="I24" s="42">
        <f t="shared" si="0"/>
        <v>0</v>
      </c>
      <c r="J24" s="64"/>
      <c r="K24" s="114"/>
      <c r="M24" s="41"/>
      <c r="N24" s="41"/>
      <c r="O24" s="64"/>
      <c r="P24" s="41" t="s">
        <v>89</v>
      </c>
      <c r="Q24" s="46" t="str">
        <f t="shared" si="1"/>
        <v>-</v>
      </c>
      <c r="R24" s="64"/>
      <c r="S24" s="41" t="s">
        <v>89</v>
      </c>
      <c r="T24" s="41" t="s">
        <v>89</v>
      </c>
      <c r="U24" s="46" t="str">
        <f t="shared" si="2"/>
        <v>-</v>
      </c>
      <c r="W24" s="41" t="s">
        <v>89</v>
      </c>
      <c r="X24" s="41" t="s">
        <v>89</v>
      </c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39" customFormat="1" ht="13" customHeight="1">
      <c r="A25" s="125">
        <v>39834</v>
      </c>
      <c r="C25" s="175" t="s">
        <v>127</v>
      </c>
      <c r="D25" s="126"/>
      <c r="E25" s="51" t="s">
        <v>89</v>
      </c>
      <c r="F25" s="82">
        <f t="shared" si="3"/>
        <v>0</v>
      </c>
      <c r="G25" s="41" t="s">
        <v>89</v>
      </c>
      <c r="H25" s="40" t="s">
        <v>93</v>
      </c>
      <c r="I25" s="42">
        <f t="shared" si="0"/>
        <v>0</v>
      </c>
      <c r="J25" s="64"/>
      <c r="K25" s="114"/>
      <c r="M25" s="41"/>
      <c r="N25" s="41"/>
      <c r="O25" s="64"/>
      <c r="P25" s="41" t="s">
        <v>89</v>
      </c>
      <c r="Q25" s="46" t="str">
        <f t="shared" si="1"/>
        <v>-</v>
      </c>
      <c r="R25" s="64"/>
      <c r="S25" s="41" t="s">
        <v>89</v>
      </c>
      <c r="T25" s="41" t="s">
        <v>89</v>
      </c>
      <c r="U25" s="46" t="str">
        <f t="shared" si="2"/>
        <v>-</v>
      </c>
      <c r="W25" s="41" t="s">
        <v>89</v>
      </c>
      <c r="X25" s="41" t="s">
        <v>89</v>
      </c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39" customFormat="1" ht="13" customHeight="1">
      <c r="A26" s="125">
        <v>39837</v>
      </c>
      <c r="C26" s="175" t="s">
        <v>128</v>
      </c>
      <c r="D26" s="126"/>
      <c r="E26" s="51" t="s">
        <v>89</v>
      </c>
      <c r="F26" s="82">
        <f t="shared" si="3"/>
        <v>0</v>
      </c>
      <c r="G26" s="41" t="s">
        <v>89</v>
      </c>
      <c r="H26" s="40" t="s">
        <v>93</v>
      </c>
      <c r="I26" s="42">
        <f t="shared" si="0"/>
        <v>0</v>
      </c>
      <c r="J26" s="64"/>
      <c r="K26" s="114"/>
      <c r="M26" s="41"/>
      <c r="N26" s="41"/>
      <c r="O26" s="64"/>
      <c r="P26" s="41" t="s">
        <v>89</v>
      </c>
      <c r="Q26" s="46" t="str">
        <f t="shared" si="1"/>
        <v>-</v>
      </c>
      <c r="R26" s="64"/>
      <c r="S26" s="41" t="s">
        <v>89</v>
      </c>
      <c r="T26" s="41" t="s">
        <v>89</v>
      </c>
      <c r="U26" s="46" t="str">
        <f t="shared" si="2"/>
        <v>-</v>
      </c>
      <c r="W26" s="41" t="s">
        <v>89</v>
      </c>
      <c r="X26" s="41" t="s">
        <v>89</v>
      </c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39" customFormat="1" ht="13" customHeight="1">
      <c r="A27" s="125">
        <v>39838</v>
      </c>
      <c r="C27" s="175" t="s">
        <v>128</v>
      </c>
      <c r="D27" s="126"/>
      <c r="E27" s="51" t="s">
        <v>89</v>
      </c>
      <c r="F27" s="82">
        <f t="shared" si="3"/>
        <v>0</v>
      </c>
      <c r="G27" s="41" t="s">
        <v>89</v>
      </c>
      <c r="H27" s="40" t="s">
        <v>93</v>
      </c>
      <c r="I27" s="42">
        <f t="shared" si="0"/>
        <v>0</v>
      </c>
      <c r="J27" s="64"/>
      <c r="K27" s="114"/>
      <c r="M27" s="41"/>
      <c r="N27" s="41"/>
      <c r="O27" s="64"/>
      <c r="P27" s="41" t="s">
        <v>89</v>
      </c>
      <c r="Q27" s="46" t="str">
        <f t="shared" si="1"/>
        <v>-</v>
      </c>
      <c r="R27" s="64"/>
      <c r="S27" s="41" t="s">
        <v>89</v>
      </c>
      <c r="T27" s="41" t="s">
        <v>89</v>
      </c>
      <c r="U27" s="46" t="str">
        <f t="shared" si="2"/>
        <v>-</v>
      </c>
      <c r="W27" s="41" t="s">
        <v>89</v>
      </c>
      <c r="X27" s="41" t="s">
        <v>89</v>
      </c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39" customFormat="1" ht="13" customHeight="1">
      <c r="A28" s="125">
        <v>39841</v>
      </c>
      <c r="C28" s="175" t="s">
        <v>120</v>
      </c>
      <c r="D28" s="126"/>
      <c r="E28" s="51" t="s">
        <v>89</v>
      </c>
      <c r="F28" s="82">
        <f>IF(AND(E28&lt;&gt;"",E28&lt;&gt;"-"),1,0)</f>
        <v>0</v>
      </c>
      <c r="G28" s="41" t="s">
        <v>89</v>
      </c>
      <c r="H28" s="40"/>
      <c r="I28" s="42">
        <f t="shared" si="0"/>
        <v>0</v>
      </c>
      <c r="J28" s="64"/>
      <c r="K28" s="114"/>
      <c r="M28" s="41"/>
      <c r="N28" s="41"/>
      <c r="O28" s="64"/>
      <c r="P28" s="41" t="s">
        <v>89</v>
      </c>
      <c r="Q28" s="46" t="str">
        <f t="shared" si="1"/>
        <v>-</v>
      </c>
      <c r="R28" s="64"/>
      <c r="S28" s="41" t="s">
        <v>89</v>
      </c>
      <c r="T28" s="41" t="s">
        <v>89</v>
      </c>
      <c r="U28" s="46" t="str">
        <f t="shared" si="2"/>
        <v>-</v>
      </c>
      <c r="W28" s="41" t="s">
        <v>89</v>
      </c>
      <c r="X28" s="41" t="s">
        <v>89</v>
      </c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39" customFormat="1" ht="13" customHeight="1">
      <c r="A29" s="125">
        <v>39843</v>
      </c>
      <c r="C29" s="175" t="s">
        <v>129</v>
      </c>
      <c r="D29" s="126"/>
      <c r="E29" s="51" t="s">
        <v>89</v>
      </c>
      <c r="F29" s="82">
        <f t="shared" si="3"/>
        <v>0</v>
      </c>
      <c r="G29" s="41" t="s">
        <v>89</v>
      </c>
      <c r="H29" s="40" t="s">
        <v>93</v>
      </c>
      <c r="I29" s="42">
        <f t="shared" si="0"/>
        <v>0</v>
      </c>
      <c r="J29" s="64"/>
      <c r="K29" s="114"/>
      <c r="M29" s="41"/>
      <c r="N29" s="41"/>
      <c r="O29" s="64"/>
      <c r="P29" s="41" t="s">
        <v>89</v>
      </c>
      <c r="Q29" s="46" t="str">
        <f t="shared" si="1"/>
        <v>-</v>
      </c>
      <c r="R29" s="64"/>
      <c r="S29" s="41" t="s">
        <v>89</v>
      </c>
      <c r="T29" s="41" t="s">
        <v>89</v>
      </c>
      <c r="U29" s="46" t="str">
        <f t="shared" si="2"/>
        <v>-</v>
      </c>
      <c r="W29" s="41" t="s">
        <v>89</v>
      </c>
      <c r="X29" s="41" t="s">
        <v>89</v>
      </c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39" customFormat="1" ht="13" customHeight="1">
      <c r="A30" s="125">
        <v>39845</v>
      </c>
      <c r="C30" s="175" t="s">
        <v>115</v>
      </c>
      <c r="D30" s="126"/>
      <c r="E30" s="51" t="s">
        <v>89</v>
      </c>
      <c r="F30" s="82">
        <f t="shared" ref="F30" si="4">IF(AND(E30&lt;&gt;"",E30&lt;&gt;"-"),1,0)</f>
        <v>0</v>
      </c>
      <c r="G30" s="41" t="s">
        <v>89</v>
      </c>
      <c r="H30" s="40" t="s">
        <v>93</v>
      </c>
      <c r="I30" s="42">
        <f t="shared" ref="I30" si="5">SUM(G30:H30)</f>
        <v>0</v>
      </c>
      <c r="J30" s="64"/>
      <c r="K30" s="114"/>
      <c r="M30" s="41"/>
      <c r="N30" s="41"/>
      <c r="O30" s="64"/>
      <c r="P30" s="41" t="s">
        <v>89</v>
      </c>
      <c r="Q30" s="46" t="str">
        <f t="shared" ref="Q30" si="6">IF(P30="-","-",IF(G30="-","0.000",G30/P30))</f>
        <v>-</v>
      </c>
      <c r="R30" s="64"/>
      <c r="S30" s="41" t="s">
        <v>89</v>
      </c>
      <c r="T30" s="41" t="s">
        <v>89</v>
      </c>
      <c r="U30" s="46" t="str">
        <f t="shared" ref="U30" si="7">IF((S30="-"),"-",IF((AND(S30=0,T30&gt;0)),"0.000",S30/T30))</f>
        <v>-</v>
      </c>
      <c r="W30" s="41" t="s">
        <v>89</v>
      </c>
      <c r="X30" s="41" t="s">
        <v>89</v>
      </c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9" customFormat="1" ht="13" customHeight="1">
      <c r="A31" s="125">
        <v>39848</v>
      </c>
      <c r="C31" s="175" t="s">
        <v>123</v>
      </c>
      <c r="D31" s="126"/>
      <c r="E31" s="51" t="s">
        <v>89</v>
      </c>
      <c r="F31" s="82">
        <f t="shared" si="3"/>
        <v>0</v>
      </c>
      <c r="G31" s="41" t="s">
        <v>89</v>
      </c>
      <c r="H31" s="40" t="s">
        <v>93</v>
      </c>
      <c r="I31" s="42">
        <f t="shared" si="0"/>
        <v>0</v>
      </c>
      <c r="J31" s="64"/>
      <c r="K31" s="114"/>
      <c r="M31" s="41"/>
      <c r="N31" s="41"/>
      <c r="O31" s="64"/>
      <c r="P31" s="41" t="s">
        <v>89</v>
      </c>
      <c r="Q31" s="46" t="str">
        <f t="shared" si="1"/>
        <v>-</v>
      </c>
      <c r="R31" s="64"/>
      <c r="S31" s="41" t="s">
        <v>89</v>
      </c>
      <c r="T31" s="41" t="s">
        <v>89</v>
      </c>
      <c r="U31" s="46" t="str">
        <f t="shared" si="2"/>
        <v>-</v>
      </c>
      <c r="W31" s="41" t="s">
        <v>89</v>
      </c>
      <c r="X31" s="41" t="s">
        <v>89</v>
      </c>
      <c r="Z31" s="41" t="s">
        <v>89</v>
      </c>
      <c r="AA31" s="41" t="s">
        <v>89</v>
      </c>
      <c r="AB31" s="64"/>
      <c r="AC31" s="47" t="s">
        <v>93</v>
      </c>
      <c r="AD31" s="47" t="s">
        <v>93</v>
      </c>
      <c r="AE31" s="47" t="s">
        <v>93</v>
      </c>
    </row>
    <row r="32" spans="1:31" s="33" customFormat="1" ht="6" customHeight="1">
      <c r="B32" s="29"/>
      <c r="D32" s="29"/>
      <c r="F32" s="29"/>
      <c r="G32" s="64"/>
      <c r="K32" s="64"/>
      <c r="L32" s="64"/>
      <c r="M32" s="64"/>
      <c r="N32" s="64"/>
      <c r="O32" s="64"/>
      <c r="P32" s="39"/>
      <c r="Q32" s="39"/>
      <c r="R32" s="39"/>
      <c r="S32" s="39"/>
      <c r="T32" s="64"/>
      <c r="U32" s="115"/>
      <c r="V32" s="39"/>
      <c r="W32" s="64"/>
      <c r="X32" s="64"/>
      <c r="Y32" s="39"/>
      <c r="Z32" s="64"/>
      <c r="AA32" s="64"/>
      <c r="AB32" s="64"/>
      <c r="AC32" s="64"/>
      <c r="AD32" s="64"/>
      <c r="AE32" s="64"/>
    </row>
    <row r="33" spans="1:32" s="33" customFormat="1" ht="14">
      <c r="A33" s="29"/>
      <c r="B33" s="29"/>
      <c r="C33" s="66" t="s">
        <v>31</v>
      </c>
      <c r="D33" s="29"/>
      <c r="E33" s="116">
        <f>SUM(F7:F31)</f>
        <v>4</v>
      </c>
      <c r="F33" s="29"/>
      <c r="G33" s="68">
        <f>SUM(G7:G31)</f>
        <v>1</v>
      </c>
      <c r="H33" s="68">
        <f>SUM(H7:H31)</f>
        <v>1</v>
      </c>
      <c r="I33" s="42">
        <f>SUM(I7:I31)</f>
        <v>2</v>
      </c>
      <c r="K33" s="117">
        <f>IF((SUM(K7:K31)=0),"-",SUM(K7:K31))</f>
        <v>2</v>
      </c>
      <c r="L33" s="39"/>
      <c r="M33" s="118">
        <f>SUM(M7:M31)</f>
        <v>0</v>
      </c>
      <c r="N33" s="118">
        <f>SUM(N7:N31)</f>
        <v>0</v>
      </c>
      <c r="O33" s="64"/>
      <c r="P33" s="118">
        <f>SUM(P7:P31)</f>
        <v>4</v>
      </c>
      <c r="Q33" s="72">
        <f>IF(P33=0,"-",IF(AND(G33=0,P33&gt;0),"0.000",G33/P33))</f>
        <v>0.25</v>
      </c>
      <c r="R33" s="64"/>
      <c r="S33" s="118">
        <f>SUM(S7:S31)</f>
        <v>30</v>
      </c>
      <c r="T33" s="118">
        <f>SUM(T7:T31)</f>
        <v>46</v>
      </c>
      <c r="U33" s="72">
        <f>IF(S33=0,"-",S33/T33)</f>
        <v>0.65217391304347827</v>
      </c>
      <c r="V33" s="39"/>
      <c r="W33" s="118">
        <f>SUM(W7:W31)</f>
        <v>0</v>
      </c>
      <c r="X33" s="118">
        <f>SUM(X7:X31)</f>
        <v>0</v>
      </c>
      <c r="Y33" s="39"/>
      <c r="Z33" s="118">
        <f>SUM(Z7:Z31)</f>
        <v>1</v>
      </c>
      <c r="AA33" s="118">
        <f>SUM(AA7:AA31)</f>
        <v>0</v>
      </c>
      <c r="AB33" s="64"/>
      <c r="AC33" s="119">
        <f>SUM(AC7:AC31)</f>
        <v>0</v>
      </c>
      <c r="AD33" s="119">
        <f>SUM(AD7:AD31)</f>
        <v>0</v>
      </c>
      <c r="AE33" s="119">
        <f>SUM(AE7:AE31)</f>
        <v>0</v>
      </c>
    </row>
    <row r="34" spans="1:32" s="29" customFormat="1" ht="10" customHeight="1">
      <c r="K34" s="63"/>
    </row>
    <row r="35" spans="1:32" s="29" customFormat="1" ht="13" customHeight="1">
      <c r="A35" s="124">
        <v>39127</v>
      </c>
      <c r="C35" s="38" t="s">
        <v>7</v>
      </c>
      <c r="D35" s="81"/>
      <c r="E35" s="37"/>
      <c r="F35" s="76">
        <f t="shared" ref="F35:F41" si="8">IF(AND(E35&lt;&gt;"",E35&lt;&gt;"-"),1,0)</f>
        <v>0</v>
      </c>
      <c r="G35" s="41" t="s">
        <v>89</v>
      </c>
      <c r="H35" s="40" t="s">
        <v>93</v>
      </c>
      <c r="I35" s="42">
        <f t="shared" ref="I35:I41" si="9">SUM(G35:H35)</f>
        <v>0</v>
      </c>
      <c r="J35" s="64"/>
      <c r="K35" s="114"/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ref="Q35:Q41" si="10">IF(P35="-","-",IF(G35="-","0.000",G35/P35))</f>
        <v>-</v>
      </c>
      <c r="R35" s="64"/>
      <c r="S35" s="41" t="s">
        <v>89</v>
      </c>
      <c r="T35" s="41" t="s">
        <v>89</v>
      </c>
      <c r="U35" s="46" t="str">
        <f t="shared" ref="U35:U41" si="11">IF((S35="-"),"-",IF((AND(S35=0,T35&gt;0)),"0.000",S35/T35))</f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2" s="29" customFormat="1" ht="13" customHeight="1">
      <c r="A36" s="124">
        <v>39129</v>
      </c>
      <c r="C36" s="38" t="s">
        <v>8</v>
      </c>
      <c r="D36" s="81"/>
      <c r="E36" s="37"/>
      <c r="F36" s="76">
        <f t="shared" ref="F36" si="12">IF(AND(E36&lt;&gt;"",E36&lt;&gt;"-"),1,0)</f>
        <v>0</v>
      </c>
      <c r="G36" s="41" t="s">
        <v>89</v>
      </c>
      <c r="H36" s="40" t="s">
        <v>93</v>
      </c>
      <c r="I36" s="42">
        <f t="shared" si="9"/>
        <v>0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10"/>
        <v>-</v>
      </c>
      <c r="R36" s="64"/>
      <c r="S36" s="41" t="s">
        <v>89</v>
      </c>
      <c r="T36" s="41" t="s">
        <v>89</v>
      </c>
      <c r="U36" s="46" t="str">
        <f t="shared" si="11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2" s="29" customFormat="1" ht="13" customHeight="1">
      <c r="A37" s="124">
        <v>39134</v>
      </c>
      <c r="C37" s="38" t="s">
        <v>9</v>
      </c>
      <c r="D37" s="81"/>
      <c r="E37" s="37"/>
      <c r="F37" s="76">
        <f t="shared" si="8"/>
        <v>0</v>
      </c>
      <c r="G37" s="41" t="s">
        <v>89</v>
      </c>
      <c r="H37" s="40" t="s">
        <v>93</v>
      </c>
      <c r="I37" s="42">
        <f t="shared" si="9"/>
        <v>0</v>
      </c>
      <c r="J37" s="64"/>
      <c r="K37" s="114" t="s">
        <v>89</v>
      </c>
      <c r="L37" s="39"/>
      <c r="M37" s="41" t="s">
        <v>89</v>
      </c>
      <c r="N37" s="41" t="s">
        <v>89</v>
      </c>
      <c r="O37" s="64"/>
      <c r="P37" s="41" t="s">
        <v>89</v>
      </c>
      <c r="Q37" s="46" t="str">
        <f t="shared" si="10"/>
        <v>-</v>
      </c>
      <c r="R37" s="64"/>
      <c r="S37" s="41" t="s">
        <v>89</v>
      </c>
      <c r="T37" s="41" t="s">
        <v>89</v>
      </c>
      <c r="U37" s="46" t="str">
        <f t="shared" si="11"/>
        <v>-</v>
      </c>
      <c r="V37" s="39"/>
      <c r="W37" s="41" t="s">
        <v>89</v>
      </c>
      <c r="X37" s="41" t="s">
        <v>89</v>
      </c>
      <c r="Y37" s="39"/>
      <c r="Z37" s="41" t="s">
        <v>89</v>
      </c>
      <c r="AA37" s="41" t="s">
        <v>89</v>
      </c>
      <c r="AB37" s="64"/>
      <c r="AC37" s="47" t="s">
        <v>93</v>
      </c>
      <c r="AD37" s="47" t="s">
        <v>93</v>
      </c>
      <c r="AE37" s="47" t="s">
        <v>93</v>
      </c>
      <c r="AF37" s="39"/>
    </row>
    <row r="38" spans="1:32" s="39" customFormat="1" ht="13" customHeight="1">
      <c r="A38" s="162">
        <v>39138</v>
      </c>
      <c r="C38" s="100" t="s">
        <v>27</v>
      </c>
      <c r="D38" s="126"/>
      <c r="E38" s="99" t="s">
        <v>89</v>
      </c>
      <c r="F38" s="82">
        <f t="shared" si="8"/>
        <v>0</v>
      </c>
      <c r="G38" s="101" t="s">
        <v>89</v>
      </c>
      <c r="H38" s="101" t="s">
        <v>93</v>
      </c>
      <c r="I38" s="102">
        <f t="shared" si="9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10"/>
        <v>-</v>
      </c>
      <c r="R38" s="64"/>
      <c r="S38" s="101" t="s">
        <v>89</v>
      </c>
      <c r="T38" s="101" t="s">
        <v>89</v>
      </c>
      <c r="U38" s="105" t="str">
        <f t="shared" si="11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2" s="39" customFormat="1" ht="13" customHeight="1">
      <c r="A39" s="162">
        <v>39143</v>
      </c>
      <c r="C39" s="100" t="s">
        <v>28</v>
      </c>
      <c r="D39" s="126"/>
      <c r="E39" s="99" t="s">
        <v>89</v>
      </c>
      <c r="F39" s="82">
        <f t="shared" si="8"/>
        <v>0</v>
      </c>
      <c r="G39" s="101" t="s">
        <v>89</v>
      </c>
      <c r="H39" s="101" t="s">
        <v>93</v>
      </c>
      <c r="I39" s="102">
        <f t="shared" si="9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10"/>
        <v>-</v>
      </c>
      <c r="R39" s="64"/>
      <c r="S39" s="101" t="s">
        <v>89</v>
      </c>
      <c r="T39" s="101" t="s">
        <v>89</v>
      </c>
      <c r="U39" s="105" t="str">
        <f t="shared" si="11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2" s="39" customFormat="1" ht="13" customHeight="1">
      <c r="A40" s="162">
        <v>39144</v>
      </c>
      <c r="C40" s="100" t="s">
        <v>28</v>
      </c>
      <c r="D40" s="126"/>
      <c r="E40" s="99" t="s">
        <v>89</v>
      </c>
      <c r="F40" s="82">
        <f t="shared" si="8"/>
        <v>0</v>
      </c>
      <c r="G40" s="101" t="s">
        <v>89</v>
      </c>
      <c r="H40" s="101" t="s">
        <v>93</v>
      </c>
      <c r="I40" s="102">
        <f t="shared" si="9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10"/>
        <v>-</v>
      </c>
      <c r="R40" s="64"/>
      <c r="S40" s="101" t="s">
        <v>89</v>
      </c>
      <c r="T40" s="101" t="s">
        <v>89</v>
      </c>
      <c r="U40" s="105" t="str">
        <f t="shared" si="11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2" s="39" customFormat="1" ht="13" customHeight="1">
      <c r="A41" s="162">
        <v>39145</v>
      </c>
      <c r="C41" s="100" t="s">
        <v>28</v>
      </c>
      <c r="D41" s="126"/>
      <c r="E41" s="99" t="s">
        <v>89</v>
      </c>
      <c r="F41" s="82">
        <f t="shared" si="8"/>
        <v>0</v>
      </c>
      <c r="G41" s="101" t="s">
        <v>89</v>
      </c>
      <c r="H41" s="101" t="s">
        <v>93</v>
      </c>
      <c r="I41" s="102">
        <f t="shared" si="9"/>
        <v>0</v>
      </c>
      <c r="J41" s="64"/>
      <c r="K41" s="163" t="s">
        <v>89</v>
      </c>
      <c r="M41" s="101" t="s">
        <v>89</v>
      </c>
      <c r="N41" s="101" t="s">
        <v>89</v>
      </c>
      <c r="O41" s="64"/>
      <c r="P41" s="101" t="s">
        <v>89</v>
      </c>
      <c r="Q41" s="105" t="str">
        <f t="shared" si="10"/>
        <v>-</v>
      </c>
      <c r="R41" s="64"/>
      <c r="S41" s="101" t="s">
        <v>89</v>
      </c>
      <c r="T41" s="101" t="s">
        <v>89</v>
      </c>
      <c r="U41" s="105" t="str">
        <f t="shared" si="11"/>
        <v>-</v>
      </c>
      <c r="W41" s="101" t="s">
        <v>89</v>
      </c>
      <c r="X41" s="101" t="s">
        <v>89</v>
      </c>
      <c r="Z41" s="101" t="s">
        <v>89</v>
      </c>
      <c r="AA41" s="101" t="s">
        <v>89</v>
      </c>
      <c r="AB41" s="64"/>
      <c r="AC41" s="101" t="s">
        <v>93</v>
      </c>
      <c r="AD41" s="101" t="s">
        <v>93</v>
      </c>
      <c r="AE41" s="101" t="s">
        <v>93</v>
      </c>
    </row>
    <row r="42" spans="1:32" s="29" customFormat="1" ht="7" customHeight="1"/>
    <row r="43" spans="1:32" s="33" customFormat="1" ht="14">
      <c r="B43" s="29"/>
      <c r="C43" s="66" t="s">
        <v>32</v>
      </c>
      <c r="D43" s="29"/>
      <c r="E43" s="116">
        <f>SUM(F35:F41)</f>
        <v>0</v>
      </c>
      <c r="F43" s="29"/>
      <c r="G43" s="118">
        <f>SUM(G35:G41)</f>
        <v>0</v>
      </c>
      <c r="H43" s="67">
        <f>SUM(H35:H41)</f>
        <v>0</v>
      </c>
      <c r="I43" s="42">
        <f>SUM(I35:I41)</f>
        <v>0</v>
      </c>
      <c r="K43" s="120" t="str">
        <f>IF((SUM(K35:K41)=0),"-",SUM(K35:K41))</f>
        <v>-</v>
      </c>
      <c r="L43" s="29"/>
      <c r="M43" s="67">
        <f>SUM(M35:M41)</f>
        <v>0</v>
      </c>
      <c r="N43" s="67">
        <f>SUM(N35:N41)</f>
        <v>0</v>
      </c>
      <c r="P43" s="118">
        <f>SUM(P35:P41)</f>
        <v>0</v>
      </c>
      <c r="Q43" s="72" t="str">
        <f>IF(P43=0,"-",IF(AND(G43=0,P43&gt;0),"0.000",G43/P43))</f>
        <v>-</v>
      </c>
      <c r="R43" s="64"/>
      <c r="S43" s="118">
        <f>SUM(S35:S41)</f>
        <v>0</v>
      </c>
      <c r="T43" s="118">
        <f>SUM(T35:T41)</f>
        <v>0</v>
      </c>
      <c r="U43" s="72" t="str">
        <f>IF(S43=0,"-",S43/T43)</f>
        <v>-</v>
      </c>
      <c r="V43" s="29"/>
      <c r="W43" s="67">
        <f>SUM(W35:W41)</f>
        <v>0</v>
      </c>
      <c r="X43" s="67">
        <f>SUM(X35:X41)</f>
        <v>0</v>
      </c>
      <c r="Y43" s="29"/>
      <c r="Z43" s="67">
        <f>SUM(Z35:Z41)</f>
        <v>0</v>
      </c>
      <c r="AA43" s="67">
        <f>SUM(AA35:AA41)</f>
        <v>0</v>
      </c>
      <c r="AC43" s="119">
        <f>SUM(AC35:AC41)</f>
        <v>0</v>
      </c>
      <c r="AD43" s="119">
        <f>SUM(AD35:AD41)</f>
        <v>0</v>
      </c>
      <c r="AE43" s="119">
        <f>SUM(AE35:AE41)</f>
        <v>0</v>
      </c>
    </row>
    <row r="44" spans="1:32" s="29" customFormat="1" ht="10" customHeight="1"/>
    <row r="45" spans="1:32" s="29" customFormat="1" ht="14">
      <c r="C45" s="66" t="s">
        <v>43</v>
      </c>
      <c r="E45" s="116">
        <f>E33+E43</f>
        <v>4</v>
      </c>
      <c r="G45" s="121">
        <f>G33+G43</f>
        <v>1</v>
      </c>
      <c r="H45" s="121">
        <f>H33+H43</f>
        <v>1</v>
      </c>
      <c r="I45" s="121">
        <f>I33+I43</f>
        <v>2</v>
      </c>
      <c r="K45" s="122">
        <f>IF(K33="-",K43,IF(K43="-",K33,K33+K43))</f>
        <v>2</v>
      </c>
      <c r="M45" s="121">
        <f>M33+M43</f>
        <v>0</v>
      </c>
      <c r="N45" s="121">
        <f>N33+N43</f>
        <v>0</v>
      </c>
      <c r="P45" s="121">
        <f>P33+P43</f>
        <v>4</v>
      </c>
      <c r="Q45" s="123">
        <f>IF(P45=0,"-",IF(AND(G45=0,P45&gt;0),"0.000",G45/P45))</f>
        <v>0.25</v>
      </c>
      <c r="S45" s="121">
        <f>S33+S43</f>
        <v>30</v>
      </c>
      <c r="T45" s="121">
        <f>T33+T43</f>
        <v>46</v>
      </c>
      <c r="U45" s="123">
        <f>IF(S45=0,"-",S45/T45)</f>
        <v>0.65217391304347827</v>
      </c>
      <c r="W45" s="121">
        <f>W33+W43</f>
        <v>0</v>
      </c>
      <c r="X45" s="121">
        <f>X33+X43</f>
        <v>0</v>
      </c>
      <c r="Z45" s="121">
        <f>Z33+Z43</f>
        <v>1</v>
      </c>
      <c r="AA45" s="121">
        <f>AA33+AA43</f>
        <v>0</v>
      </c>
      <c r="AC45" s="121">
        <f>AC33+AC43</f>
        <v>0</v>
      </c>
      <c r="AD45" s="121">
        <f>AD33+AD43</f>
        <v>0</v>
      </c>
      <c r="AE45" s="121">
        <f>AE33+AE43</f>
        <v>0</v>
      </c>
    </row>
  </sheetData>
  <mergeCells count="8">
    <mergeCell ref="M2:AE2"/>
    <mergeCell ref="M1:AE1"/>
    <mergeCell ref="M4:N4"/>
    <mergeCell ref="AC4:AE4"/>
    <mergeCell ref="P4:Q4"/>
    <mergeCell ref="S4:U4"/>
    <mergeCell ref="W4:X4"/>
    <mergeCell ref="Z4:AA4"/>
  </mergeCells>
  <phoneticPr fontId="15"/>
  <conditionalFormatting sqref="N35:N41 N12:N31">
    <cfRule type="cellIs" dxfId="90" priority="0" stopIfTrue="1" operator="notEqual">
      <formula>"-"</formula>
    </cfRule>
  </conditionalFormatting>
  <conditionalFormatting sqref="N33 N43 N45">
    <cfRule type="cellIs" dxfId="89" priority="2" stopIfTrue="1" operator="notEqual">
      <formula>0</formula>
    </cfRule>
  </conditionalFormatting>
  <conditionalFormatting sqref="K34">
    <cfRule type="cellIs" dxfId="88" priority="3" stopIfTrue="1" operator="lessThan">
      <formula>0</formula>
    </cfRule>
  </conditionalFormatting>
  <conditionalFormatting sqref="N7:N11">
    <cfRule type="cellIs" dxfId="87" priority="1" stopIfTrue="1" operator="notEqual">
      <formula>"-"</formula>
    </cfRule>
  </conditionalFormatting>
  <printOptions horizontalCentered="1"/>
  <pageMargins left="0.5" right="0.5" top="0.5" bottom="0.5" header="0.5" footer="0.5"/>
  <ignoredErrors>
    <ignoredError sqref="F7 G33:AE34 G42:AE43" emptyCellReferenc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F7" sqref="F7:F10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Season'!A7," - ",'Regular Season'!C7)</f>
        <v>4 - Laura Tymm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31" t="s">
        <v>83</v>
      </c>
      <c r="B5" s="29"/>
      <c r="C5" s="31" t="s">
        <v>84</v>
      </c>
      <c r="D5" s="29"/>
      <c r="E5" s="31" t="s">
        <v>85</v>
      </c>
      <c r="F5" s="29"/>
      <c r="G5" s="31" t="s">
        <v>59</v>
      </c>
      <c r="H5" s="31" t="s">
        <v>38</v>
      </c>
      <c r="I5" s="31" t="s">
        <v>63</v>
      </c>
      <c r="K5" s="31" t="s">
        <v>64</v>
      </c>
      <c r="L5" s="29"/>
      <c r="M5" s="31" t="s">
        <v>48</v>
      </c>
      <c r="N5" s="31" t="s">
        <v>50</v>
      </c>
      <c r="P5" s="31" t="s">
        <v>66</v>
      </c>
      <c r="Q5" s="31" t="s">
        <v>73</v>
      </c>
      <c r="S5" s="31" t="s">
        <v>87</v>
      </c>
      <c r="T5" s="31" t="s">
        <v>88</v>
      </c>
      <c r="U5" s="31" t="s">
        <v>73</v>
      </c>
      <c r="V5" s="29"/>
      <c r="W5" s="31" t="s">
        <v>67</v>
      </c>
      <c r="X5" s="31" t="s">
        <v>68</v>
      </c>
      <c r="Y5" s="29"/>
      <c r="Z5" s="31" t="s">
        <v>69</v>
      </c>
      <c r="AA5" s="31" t="s">
        <v>70</v>
      </c>
      <c r="AC5" s="31" t="s">
        <v>44</v>
      </c>
      <c r="AD5" s="31" t="s">
        <v>45</v>
      </c>
      <c r="AE5" s="31" t="s">
        <v>42</v>
      </c>
    </row>
    <row r="6" spans="1:32" s="33" customFormat="1" ht="8" customHeight="1">
      <c r="B6" s="29"/>
      <c r="D6" s="29"/>
      <c r="F6" s="29"/>
      <c r="G6" s="35"/>
      <c r="H6" s="35"/>
      <c r="I6" s="35"/>
      <c r="K6" s="35"/>
      <c r="L6" s="29"/>
      <c r="M6" s="36"/>
      <c r="N6" s="36"/>
      <c r="P6" s="35"/>
      <c r="Q6" s="35"/>
      <c r="S6" s="35"/>
      <c r="T6" s="35"/>
      <c r="V6" s="29"/>
      <c r="Y6" s="29"/>
    </row>
    <row r="7" spans="1:32" s="64" customFormat="1" ht="13" customHeight="1">
      <c r="A7" s="160">
        <f>'2'!A7</f>
        <v>39774</v>
      </c>
      <c r="B7" s="160">
        <f>IF(AND(Q7&lt;&gt;"",Q7&lt;&gt;"-"),1,0)</f>
        <v>0</v>
      </c>
      <c r="C7" s="160" t="str">
        <f>'2'!C7</f>
        <v>Beaver Dam</v>
      </c>
      <c r="D7" s="160"/>
      <c r="E7" s="160"/>
      <c r="F7" s="160">
        <f>IF(AND(E7&lt;&gt;"",E7&lt;&gt;"-"),1,0)</f>
        <v>0</v>
      </c>
      <c r="G7" s="160"/>
      <c r="H7" s="160"/>
      <c r="I7" s="160"/>
      <c r="J7" s="160"/>
      <c r="K7" s="160"/>
      <c r="L7" s="160"/>
      <c r="M7" s="160" t="s">
        <v>89</v>
      </c>
      <c r="N7" s="160" t="s">
        <v>89</v>
      </c>
      <c r="O7" s="160"/>
      <c r="P7" s="160" t="s">
        <v>89</v>
      </c>
      <c r="Q7" s="160" t="str">
        <f>IF(P7="-","-",IF(G7="-","0.000",G7/P7))</f>
        <v>-</v>
      </c>
      <c r="R7" s="160"/>
      <c r="S7" s="160" t="s">
        <v>89</v>
      </c>
      <c r="T7" s="160" t="s">
        <v>89</v>
      </c>
      <c r="U7" s="160" t="str">
        <f t="shared" ref="U7" si="0">IF((S7="-"),"-",IF((AND(S7=0,T7&gt;0)),"0.000",S7/T7))</f>
        <v>-</v>
      </c>
      <c r="V7" s="160"/>
      <c r="W7" s="160" t="s">
        <v>89</v>
      </c>
      <c r="X7" s="160" t="s">
        <v>89</v>
      </c>
      <c r="Y7" s="160"/>
      <c r="Z7" s="160" t="s">
        <v>89</v>
      </c>
      <c r="AA7" s="160" t="s">
        <v>89</v>
      </c>
      <c r="AB7" s="160"/>
      <c r="AC7" s="160" t="s">
        <v>93</v>
      </c>
      <c r="AD7" s="160" t="s">
        <v>93</v>
      </c>
      <c r="AE7" s="160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37" t="s">
        <v>130</v>
      </c>
      <c r="F8" s="160">
        <f t="shared" ref="F8:F10" si="2">IF(AND(E8&lt;&gt;"",E8&lt;&gt;"-"),1,0)</f>
        <v>1</v>
      </c>
      <c r="G8" s="41"/>
      <c r="H8" s="40"/>
      <c r="I8" s="42">
        <f>SUM(G8:H8)</f>
        <v>0</v>
      </c>
      <c r="J8" s="64"/>
      <c r="K8" s="114">
        <v>-1</v>
      </c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3">IF(P8="-","-",IF(G8="-","0.000",G8/P8))</f>
        <v>-</v>
      </c>
      <c r="R8" s="64"/>
      <c r="S8" s="41" t="s">
        <v>89</v>
      </c>
      <c r="T8" s="41" t="s">
        <v>89</v>
      </c>
      <c r="U8" s="46" t="str">
        <f t="shared" ref="U8:U30" si="4">IF((S8="-"),"-",IF((AND(S8=0,T8&gt;0)),"0.000",S8/T8))</f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37" t="s">
        <v>130</v>
      </c>
      <c r="F9" s="160">
        <f t="shared" si="2"/>
        <v>1</v>
      </c>
      <c r="G9" s="41"/>
      <c r="H9" s="40"/>
      <c r="I9" s="42">
        <f t="shared" ref="I9:I30" si="5">SUM(G9:H9)</f>
        <v>0</v>
      </c>
      <c r="J9" s="64"/>
      <c r="K9" s="114"/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3"/>
        <v>-</v>
      </c>
      <c r="R9" s="64"/>
      <c r="S9" s="41" t="s">
        <v>89</v>
      </c>
      <c r="T9" s="41" t="s">
        <v>89</v>
      </c>
      <c r="U9" s="46" t="str">
        <f t="shared" si="4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37" t="s">
        <v>130</v>
      </c>
      <c r="F10" s="160">
        <f t="shared" si="2"/>
        <v>1</v>
      </c>
      <c r="G10" s="41"/>
      <c r="H10" s="40"/>
      <c r="I10" s="42">
        <f t="shared" si="5"/>
        <v>0</v>
      </c>
      <c r="J10" s="64"/>
      <c r="K10" s="114">
        <v>-1</v>
      </c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3"/>
        <v>-</v>
      </c>
      <c r="R10" s="64"/>
      <c r="S10" s="41" t="s">
        <v>89</v>
      </c>
      <c r="T10" s="41" t="s">
        <v>89</v>
      </c>
      <c r="U10" s="46" t="str">
        <f t="shared" si="4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37"/>
      <c r="F11" s="76"/>
      <c r="G11" s="41"/>
      <c r="H11" s="40"/>
      <c r="I11" s="42">
        <f t="shared" si="5"/>
        <v>0</v>
      </c>
      <c r="J11" s="64"/>
      <c r="K11" s="114"/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3"/>
        <v>-</v>
      </c>
      <c r="R11" s="64"/>
      <c r="S11" s="41" t="s">
        <v>89</v>
      </c>
      <c r="T11" s="41" t="s">
        <v>89</v>
      </c>
      <c r="U11" s="46" t="str">
        <f t="shared" si="4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37"/>
      <c r="F12" s="76"/>
      <c r="G12" s="41"/>
      <c r="H12" s="40"/>
      <c r="I12" s="42">
        <f t="shared" si="5"/>
        <v>0</v>
      </c>
      <c r="J12" s="64"/>
      <c r="K12" s="114"/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3"/>
        <v>-</v>
      </c>
      <c r="R12" s="64"/>
      <c r="S12" s="41" t="s">
        <v>89</v>
      </c>
      <c r="T12" s="41" t="s">
        <v>89</v>
      </c>
      <c r="U12" s="46" t="str">
        <f t="shared" si="4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37"/>
      <c r="F13" s="76"/>
      <c r="G13" s="41"/>
      <c r="H13" s="40"/>
      <c r="I13" s="42">
        <f t="shared" si="5"/>
        <v>0</v>
      </c>
      <c r="J13" s="64"/>
      <c r="K13" s="114"/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3"/>
        <v>-</v>
      </c>
      <c r="R13" s="64"/>
      <c r="S13" s="41" t="s">
        <v>89</v>
      </c>
      <c r="T13" s="41" t="s">
        <v>89</v>
      </c>
      <c r="U13" s="46" t="str">
        <f t="shared" si="4"/>
        <v>-</v>
      </c>
      <c r="V13" s="39"/>
      <c r="W13" s="41" t="s">
        <v>89</v>
      </c>
      <c r="X13" s="41"/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37"/>
      <c r="F14" s="76"/>
      <c r="G14" s="41"/>
      <c r="H14" s="40"/>
      <c r="I14" s="42">
        <f t="shared" si="5"/>
        <v>0</v>
      </c>
      <c r="J14" s="64"/>
      <c r="K14" s="114"/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3"/>
        <v>-</v>
      </c>
      <c r="R14" s="64"/>
      <c r="S14" s="41" t="s">
        <v>89</v>
      </c>
      <c r="T14" s="41" t="s">
        <v>89</v>
      </c>
      <c r="U14" s="46" t="str">
        <f t="shared" si="4"/>
        <v>-</v>
      </c>
      <c r="V14" s="39"/>
      <c r="W14" s="41" t="s">
        <v>89</v>
      </c>
      <c r="X14" s="41"/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37"/>
      <c r="F15" s="76"/>
      <c r="G15" s="41"/>
      <c r="H15" s="40"/>
      <c r="I15" s="42">
        <f t="shared" si="5"/>
        <v>0</v>
      </c>
      <c r="J15" s="64"/>
      <c r="K15" s="114"/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3"/>
        <v>-</v>
      </c>
      <c r="R15" s="64"/>
      <c r="S15" s="41" t="s">
        <v>89</v>
      </c>
      <c r="T15" s="41" t="s">
        <v>89</v>
      </c>
      <c r="U15" s="46" t="str">
        <f t="shared" si="4"/>
        <v>-</v>
      </c>
      <c r="V15" s="39"/>
      <c r="W15" s="41" t="s">
        <v>89</v>
      </c>
      <c r="X15" s="41"/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37"/>
      <c r="F16" s="76"/>
      <c r="G16" s="41"/>
      <c r="H16" s="40"/>
      <c r="I16" s="42">
        <f t="shared" si="5"/>
        <v>0</v>
      </c>
      <c r="J16" s="64"/>
      <c r="K16" s="114"/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3"/>
        <v>-</v>
      </c>
      <c r="R16" s="64"/>
      <c r="S16" s="41" t="s">
        <v>89</v>
      </c>
      <c r="T16" s="41" t="s">
        <v>89</v>
      </c>
      <c r="U16" s="46" t="str">
        <f t="shared" si="4"/>
        <v>-</v>
      </c>
      <c r="V16" s="39"/>
      <c r="W16" s="41" t="s">
        <v>89</v>
      </c>
      <c r="X16" s="41"/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37"/>
      <c r="F17" s="76"/>
      <c r="G17" s="41"/>
      <c r="H17" s="40"/>
      <c r="I17" s="42">
        <f t="shared" si="5"/>
        <v>0</v>
      </c>
      <c r="J17" s="64"/>
      <c r="K17" s="114"/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3"/>
        <v>-</v>
      </c>
      <c r="R17" s="64"/>
      <c r="S17" s="41" t="s">
        <v>89</v>
      </c>
      <c r="T17" s="41" t="s">
        <v>89</v>
      </c>
      <c r="U17" s="46" t="str">
        <f t="shared" si="4"/>
        <v>-</v>
      </c>
      <c r="V17" s="39"/>
      <c r="W17" s="41" t="s">
        <v>89</v>
      </c>
      <c r="X17" s="41"/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37"/>
      <c r="F18" s="76"/>
      <c r="G18" s="41"/>
      <c r="H18" s="40"/>
      <c r="I18" s="42">
        <f t="shared" si="5"/>
        <v>0</v>
      </c>
      <c r="J18" s="64"/>
      <c r="K18" s="114"/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3"/>
        <v>-</v>
      </c>
      <c r="R18" s="64"/>
      <c r="S18" s="41" t="s">
        <v>89</v>
      </c>
      <c r="T18" s="41" t="s">
        <v>89</v>
      </c>
      <c r="U18" s="46" t="str">
        <f t="shared" si="4"/>
        <v>-</v>
      </c>
      <c r="V18" s="39"/>
      <c r="W18" s="41" t="s">
        <v>89</v>
      </c>
      <c r="X18" s="41"/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37"/>
      <c r="F19" s="76"/>
      <c r="G19" s="41"/>
      <c r="H19" s="40"/>
      <c r="I19" s="42">
        <f t="shared" si="5"/>
        <v>0</v>
      </c>
      <c r="J19" s="64"/>
      <c r="K19" s="114"/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3"/>
        <v>-</v>
      </c>
      <c r="R19" s="64"/>
      <c r="S19" s="41" t="s">
        <v>89</v>
      </c>
      <c r="T19" s="41" t="s">
        <v>89</v>
      </c>
      <c r="U19" s="46" t="str">
        <f t="shared" si="4"/>
        <v>-</v>
      </c>
      <c r="V19" s="39"/>
      <c r="W19" s="41"/>
      <c r="X19" s="41"/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/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164"/>
      <c r="F20" s="76"/>
      <c r="G20" s="41"/>
      <c r="H20" s="40"/>
      <c r="I20" s="42">
        <f t="shared" si="5"/>
        <v>0</v>
      </c>
      <c r="J20" s="64"/>
      <c r="K20" s="114"/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3"/>
        <v>-</v>
      </c>
      <c r="R20" s="64"/>
      <c r="S20" s="41">
        <v>0</v>
      </c>
      <c r="T20" s="41"/>
      <c r="U20" s="46" t="e">
        <f t="shared" si="4"/>
        <v>#DIV/0!</v>
      </c>
      <c r="V20" s="39"/>
      <c r="W20" s="41"/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37"/>
      <c r="F21" s="76"/>
      <c r="G21" s="41"/>
      <c r="H21" s="40"/>
      <c r="I21" s="42">
        <f t="shared" si="5"/>
        <v>0</v>
      </c>
      <c r="J21" s="64"/>
      <c r="K21" s="114"/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3"/>
        <v>-</v>
      </c>
      <c r="R21" s="64"/>
      <c r="S21" s="41" t="s">
        <v>89</v>
      </c>
      <c r="T21" s="41" t="s">
        <v>89</v>
      </c>
      <c r="U21" s="46" t="str">
        <f t="shared" si="4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37"/>
      <c r="F22" s="76"/>
      <c r="G22" s="41"/>
      <c r="H22" s="40"/>
      <c r="I22" s="42">
        <f t="shared" si="5"/>
        <v>0</v>
      </c>
      <c r="J22" s="64"/>
      <c r="K22" s="114"/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3"/>
        <v>-</v>
      </c>
      <c r="R22" s="64"/>
      <c r="S22" s="41" t="s">
        <v>89</v>
      </c>
      <c r="T22" s="41" t="s">
        <v>89</v>
      </c>
      <c r="U22" s="46" t="str">
        <f t="shared" si="4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37"/>
      <c r="F23" s="76"/>
      <c r="G23" s="41"/>
      <c r="H23" s="40"/>
      <c r="I23" s="42">
        <f t="shared" si="5"/>
        <v>0</v>
      </c>
      <c r="J23" s="64"/>
      <c r="K23" s="114"/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3"/>
        <v>-</v>
      </c>
      <c r="R23" s="64"/>
      <c r="S23" s="41" t="s">
        <v>89</v>
      </c>
      <c r="T23" s="41" t="s">
        <v>89</v>
      </c>
      <c r="U23" s="46" t="str">
        <f t="shared" si="4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37"/>
      <c r="F24" s="76"/>
      <c r="G24" s="41"/>
      <c r="H24" s="40"/>
      <c r="I24" s="42">
        <f t="shared" si="5"/>
        <v>0</v>
      </c>
      <c r="J24" s="64"/>
      <c r="K24" s="114"/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3"/>
        <v>-</v>
      </c>
      <c r="R24" s="64"/>
      <c r="S24" s="41" t="s">
        <v>89</v>
      </c>
      <c r="T24" s="41" t="s">
        <v>89</v>
      </c>
      <c r="U24" s="46" t="str">
        <f t="shared" si="4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37"/>
      <c r="F25" s="76"/>
      <c r="G25" s="41"/>
      <c r="H25" s="40"/>
      <c r="I25" s="42">
        <f t="shared" si="5"/>
        <v>0</v>
      </c>
      <c r="J25" s="64"/>
      <c r="K25" s="114"/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3"/>
        <v>-</v>
      </c>
      <c r="R25" s="64"/>
      <c r="S25" s="41" t="s">
        <v>89</v>
      </c>
      <c r="T25" s="41" t="s">
        <v>89</v>
      </c>
      <c r="U25" s="46" t="str">
        <f t="shared" si="4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37"/>
      <c r="F26" s="76"/>
      <c r="G26" s="41"/>
      <c r="H26" s="40"/>
      <c r="I26" s="42">
        <f t="shared" si="5"/>
        <v>0</v>
      </c>
      <c r="J26" s="64"/>
      <c r="K26" s="114"/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3"/>
        <v>-</v>
      </c>
      <c r="R26" s="64"/>
      <c r="S26" s="41" t="s">
        <v>89</v>
      </c>
      <c r="T26" s="41" t="s">
        <v>89</v>
      </c>
      <c r="U26" s="46" t="str">
        <f t="shared" si="4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37"/>
      <c r="F27" s="76"/>
      <c r="G27" s="41"/>
      <c r="H27" s="40"/>
      <c r="I27" s="42">
        <f t="shared" si="5"/>
        <v>0</v>
      </c>
      <c r="J27" s="64"/>
      <c r="K27" s="114"/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3"/>
        <v>-</v>
      </c>
      <c r="R27" s="64"/>
      <c r="S27" s="41" t="s">
        <v>89</v>
      </c>
      <c r="T27" s="41" t="s">
        <v>89</v>
      </c>
      <c r="U27" s="46" t="str">
        <f t="shared" si="4"/>
        <v>-</v>
      </c>
      <c r="V27" s="39"/>
      <c r="W27" s="41" t="s">
        <v>89</v>
      </c>
      <c r="X27" s="41"/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37"/>
      <c r="F28" s="76"/>
      <c r="G28" s="41"/>
      <c r="H28" s="40"/>
      <c r="I28" s="42">
        <f t="shared" si="5"/>
        <v>0</v>
      </c>
      <c r="J28" s="64"/>
      <c r="K28" s="114"/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3"/>
        <v>-</v>
      </c>
      <c r="R28" s="64"/>
      <c r="S28" s="41" t="s">
        <v>89</v>
      </c>
      <c r="T28" s="41" t="s">
        <v>89</v>
      </c>
      <c r="U28" s="46" t="str">
        <f t="shared" si="4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37"/>
      <c r="F29" s="76"/>
      <c r="G29" s="41"/>
      <c r="H29" s="40"/>
      <c r="I29" s="42">
        <f t="shared" si="5"/>
        <v>0</v>
      </c>
      <c r="J29" s="64"/>
      <c r="K29" s="114"/>
      <c r="L29" s="39"/>
      <c r="M29" s="41">
        <v>0</v>
      </c>
      <c r="N29" s="41"/>
      <c r="O29" s="64"/>
      <c r="P29" s="41" t="s">
        <v>89</v>
      </c>
      <c r="Q29" s="46" t="str">
        <f t="shared" si="3"/>
        <v>-</v>
      </c>
      <c r="R29" s="64"/>
      <c r="S29" s="41" t="s">
        <v>89</v>
      </c>
      <c r="T29" s="41" t="s">
        <v>89</v>
      </c>
      <c r="U29" s="46" t="str">
        <f t="shared" si="4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37"/>
      <c r="F30" s="76"/>
      <c r="G30" s="41"/>
      <c r="H30" s="40"/>
      <c r="I30" s="42">
        <f t="shared" si="5"/>
        <v>0</v>
      </c>
      <c r="J30" s="64"/>
      <c r="K30" s="114"/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3"/>
        <v>-</v>
      </c>
      <c r="R30" s="64"/>
      <c r="S30" s="41" t="s">
        <v>89</v>
      </c>
      <c r="T30" s="41" t="s">
        <v>89</v>
      </c>
      <c r="U30" s="46" t="str">
        <f t="shared" si="4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3</v>
      </c>
      <c r="F32" s="29"/>
      <c r="G32" s="68">
        <f>SUM(G7:G30)</f>
        <v>0</v>
      </c>
      <c r="H32" s="68">
        <f>SUM(H7:H30)</f>
        <v>0</v>
      </c>
      <c r="I32" s="42">
        <f>SUM(I7:I30)</f>
        <v>0</v>
      </c>
      <c r="K32" s="117">
        <f>IF((SUM(K7:K30)=0),"-",SUM(K7:K30))</f>
        <v>-2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0</v>
      </c>
      <c r="Q32" s="72" t="str">
        <f>IF(P32=0,"-",IF(AND(G32=0,P32&gt;0),"0.000",G32/P32))</f>
        <v>-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6">IF(AND(Q34&lt;&gt;"",Q34&lt;&gt;"-"),1,0)</f>
        <v>0</v>
      </c>
      <c r="C34" s="52" t="str">
        <f>'2'!C35</f>
        <v>Regionals - Waupun</v>
      </c>
      <c r="D34" s="81"/>
      <c r="E34" s="37"/>
      <c r="F34" s="76">
        <f t="shared" ref="F34:F40" si="7">IF(AND(E34&lt;&gt;"",E34&lt;&gt;"-"),1,0)</f>
        <v>0</v>
      </c>
      <c r="G34" s="41" t="s">
        <v>89</v>
      </c>
      <c r="H34" s="40"/>
      <c r="I34" s="42">
        <f t="shared" ref="I34:I40" si="8">SUM(G34:H34)</f>
        <v>0</v>
      </c>
      <c r="J34" s="64"/>
      <c r="K34" s="114"/>
      <c r="L34" s="39"/>
      <c r="M34" s="41"/>
      <c r="N34" s="41"/>
      <c r="O34" s="64"/>
      <c r="P34" s="41"/>
      <c r="Q34" s="46"/>
      <c r="R34" s="64"/>
      <c r="S34" s="41"/>
      <c r="T34" s="41"/>
      <c r="U34" s="46"/>
      <c r="V34" s="39"/>
      <c r="W34" s="41"/>
      <c r="X34" s="41"/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ref="B35" si="9">IF(AND(Q35&lt;&gt;"",Q35&lt;&gt;"-"),1,0)</f>
        <v>0</v>
      </c>
      <c r="C35" s="52" t="str">
        <f>'2'!C36</f>
        <v>Regionals - Brookfield</v>
      </c>
      <c r="D35" s="81"/>
      <c r="E35" s="37"/>
      <c r="F35" s="76">
        <f t="shared" ref="F35" si="10">IF(AND(E35&lt;&gt;"",E35&lt;&gt;"-"),1,0)</f>
        <v>0</v>
      </c>
      <c r="G35" s="41" t="s">
        <v>89</v>
      </c>
      <c r="H35" s="40" t="s">
        <v>93</v>
      </c>
      <c r="I35" s="42">
        <f t="shared" si="8"/>
        <v>0</v>
      </c>
      <c r="J35" s="64"/>
      <c r="K35" s="114"/>
      <c r="L35" s="39"/>
      <c r="M35" s="41"/>
      <c r="N35" s="41"/>
      <c r="O35" s="64"/>
      <c r="P35" s="41"/>
      <c r="Q35" s="46"/>
      <c r="R35" s="64"/>
      <c r="S35" s="41"/>
      <c r="T35" s="41"/>
      <c r="U35" s="46"/>
      <c r="V35" s="39"/>
      <c r="W35" s="41"/>
      <c r="X35" s="41"/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6"/>
        <v>0</v>
      </c>
      <c r="C36" s="52" t="str">
        <f>'2'!C37</f>
        <v>Sectionals - FDL Springs</v>
      </c>
      <c r="D36" s="81"/>
      <c r="E36" s="37"/>
      <c r="F36" s="76">
        <f t="shared" si="7"/>
        <v>0</v>
      </c>
      <c r="G36" s="41" t="s">
        <v>89</v>
      </c>
      <c r="H36" s="40"/>
      <c r="I36" s="42">
        <f t="shared" si="8"/>
        <v>0</v>
      </c>
      <c r="J36" s="64"/>
      <c r="K36" s="114"/>
      <c r="L36" s="39"/>
      <c r="M36" s="41"/>
      <c r="N36" s="41"/>
      <c r="O36" s="64"/>
      <c r="P36" s="41"/>
      <c r="Q36" s="46"/>
      <c r="R36" s="64"/>
      <c r="S36" s="41"/>
      <c r="T36" s="41"/>
      <c r="U36" s="46"/>
      <c r="V36" s="39"/>
      <c r="W36" s="41"/>
      <c r="X36" s="41"/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6"/>
        <v>0</v>
      </c>
      <c r="C37" s="100" t="str">
        <f>'2'!C38</f>
        <v>Sectional Final</v>
      </c>
      <c r="D37" s="126"/>
      <c r="E37" s="99" t="s">
        <v>89</v>
      </c>
      <c r="F37" s="82">
        <f t="shared" si="7"/>
        <v>0</v>
      </c>
      <c r="G37" s="101" t="s">
        <v>89</v>
      </c>
      <c r="H37" s="101" t="s">
        <v>93</v>
      </c>
      <c r="I37" s="102">
        <f t="shared" si="8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ref="Q37:Q40" si="11">IF(P37="-","-",IF(G37="-","0.000",G37/P37))</f>
        <v>-</v>
      </c>
      <c r="R37" s="64"/>
      <c r="S37" s="101" t="s">
        <v>89</v>
      </c>
      <c r="T37" s="101" t="s">
        <v>89</v>
      </c>
      <c r="U37" s="105" t="str">
        <f t="shared" ref="U37:U40" si="12">IF((S37="-"),"-",IF((AND(S37=0,T37&gt;0)),"0.000",S37/T37))</f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6"/>
        <v>0</v>
      </c>
      <c r="C38" s="100" t="str">
        <f>'2'!C39</f>
        <v>State</v>
      </c>
      <c r="D38" s="126"/>
      <c r="E38" s="99" t="s">
        <v>89</v>
      </c>
      <c r="F38" s="82">
        <f t="shared" si="7"/>
        <v>0</v>
      </c>
      <c r="G38" s="101" t="s">
        <v>89</v>
      </c>
      <c r="H38" s="101" t="s">
        <v>93</v>
      </c>
      <c r="I38" s="102">
        <f t="shared" si="8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11"/>
        <v>-</v>
      </c>
      <c r="R38" s="64"/>
      <c r="S38" s="101" t="s">
        <v>89</v>
      </c>
      <c r="T38" s="101" t="s">
        <v>89</v>
      </c>
      <c r="U38" s="105" t="str">
        <f t="shared" si="12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6"/>
        <v>0</v>
      </c>
      <c r="C39" s="100" t="str">
        <f>'2'!C40</f>
        <v>State</v>
      </c>
      <c r="D39" s="126"/>
      <c r="E39" s="99" t="s">
        <v>89</v>
      </c>
      <c r="F39" s="82">
        <f t="shared" si="7"/>
        <v>0</v>
      </c>
      <c r="G39" s="101" t="s">
        <v>89</v>
      </c>
      <c r="H39" s="101" t="s">
        <v>93</v>
      </c>
      <c r="I39" s="102">
        <f t="shared" si="8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11"/>
        <v>-</v>
      </c>
      <c r="R39" s="64"/>
      <c r="S39" s="101" t="s">
        <v>89</v>
      </c>
      <c r="T39" s="101" t="s">
        <v>89</v>
      </c>
      <c r="U39" s="105" t="str">
        <f t="shared" si="12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6"/>
        <v>0</v>
      </c>
      <c r="C40" s="100" t="str">
        <f>'2'!C41</f>
        <v>State</v>
      </c>
      <c r="D40" s="126"/>
      <c r="E40" s="99" t="s">
        <v>89</v>
      </c>
      <c r="F40" s="82">
        <f t="shared" si="7"/>
        <v>0</v>
      </c>
      <c r="G40" s="101" t="s">
        <v>89</v>
      </c>
      <c r="H40" s="101" t="s">
        <v>93</v>
      </c>
      <c r="I40" s="102">
        <f t="shared" si="8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11"/>
        <v>-</v>
      </c>
      <c r="R40" s="64"/>
      <c r="S40" s="101" t="s">
        <v>89</v>
      </c>
      <c r="T40" s="101" t="s">
        <v>89</v>
      </c>
      <c r="U40" s="105" t="str">
        <f t="shared" si="12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3</v>
      </c>
      <c r="G44" s="121">
        <f>G32+G42</f>
        <v>0</v>
      </c>
      <c r="H44" s="121">
        <f>H32+H42</f>
        <v>0</v>
      </c>
      <c r="I44" s="121">
        <f>I32+I42</f>
        <v>0</v>
      </c>
      <c r="K44" s="122">
        <f>IF(K32="-",K42,IF(K42="-",K32,K32+K42))</f>
        <v>-2</v>
      </c>
      <c r="M44" s="121">
        <f>M32+M42</f>
        <v>0</v>
      </c>
      <c r="N44" s="121">
        <f>N32+N42</f>
        <v>0</v>
      </c>
      <c r="P44" s="121">
        <f>P32+P42</f>
        <v>0</v>
      </c>
      <c r="Q44" s="123" t="str">
        <f>IF(P44=0,"-",IF(AND(G44=0,P44&gt;0),"0.000",G44/P44))</f>
        <v>-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sheetCalcPr fullCalcOnLoad="1"/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8:N30 N34:N40">
    <cfRule type="cellIs" dxfId="86" priority="0" stopIfTrue="1" operator="notEqual">
      <formula>"-"</formula>
    </cfRule>
  </conditionalFormatting>
  <conditionalFormatting sqref="N32 N42 N44">
    <cfRule type="cellIs" dxfId="85" priority="1" stopIfTrue="1" operator="notEqual">
      <formula>0</formula>
    </cfRule>
  </conditionalFormatting>
  <conditionalFormatting sqref="K33">
    <cfRule type="cellIs" dxfId="84" priority="2" stopIfTrue="1" operator="lessThan">
      <formula>0</formula>
    </cfRule>
  </conditionalFormatting>
  <printOptions horizontalCentered="1"/>
  <pageMargins left="0.5" right="0.5" top="0.5" bottom="0.5" header="0.5" footer="0.5"/>
  <ignoredErrors>
    <ignoredError sqref="B34:B40 B7:B30" emptyCellReferenc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F7" sqref="F7:F10"/>
    </sheetView>
  </sheetViews>
  <sheetFormatPr baseColWidth="10" defaultColWidth="10.8320312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28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Season'!A8," - ",'Regular Season'!C8)</f>
        <v>5 - Elle Lichte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62">
        <f>'2'!A7</f>
        <v>39774</v>
      </c>
      <c r="B7" s="126">
        <f>IF(AND(Q7&lt;&gt;"",Q7&lt;&gt;"-"),1,0)</f>
        <v>0</v>
      </c>
      <c r="C7" s="160" t="str">
        <f>'2'!C7</f>
        <v>Beaver Dam</v>
      </c>
      <c r="D7" s="126"/>
      <c r="E7" s="99" t="s">
        <v>89</v>
      </c>
      <c r="F7" s="82">
        <f>IF(AND(E7&lt;&gt;"",E7&lt;&gt;"-"),1,0)</f>
        <v>0</v>
      </c>
      <c r="G7" s="101" t="s">
        <v>89</v>
      </c>
      <c r="H7" s="101" t="s">
        <v>93</v>
      </c>
      <c r="I7" s="102">
        <f>SUM(G7:H7)</f>
        <v>0</v>
      </c>
      <c r="K7" s="163" t="s">
        <v>89</v>
      </c>
      <c r="L7" s="39"/>
      <c r="M7" s="101" t="s">
        <v>89</v>
      </c>
      <c r="N7" s="101" t="s">
        <v>89</v>
      </c>
      <c r="P7" s="101" t="s">
        <v>89</v>
      </c>
      <c r="Q7" s="105" t="str">
        <f>IF(P7="-","-",IF(G7="-","0.000",G7/P7))</f>
        <v>-</v>
      </c>
      <c r="S7" s="101" t="s">
        <v>89</v>
      </c>
      <c r="T7" s="101" t="s">
        <v>89</v>
      </c>
      <c r="U7" s="105" t="str">
        <f t="shared" ref="U7:U30" si="0">IF((S7="-"),"-",IF((AND(S7=0,T7&gt;0)),"0.000",S7/T7))</f>
        <v>-</v>
      </c>
      <c r="V7" s="39"/>
      <c r="W7" s="101" t="s">
        <v>89</v>
      </c>
      <c r="X7" s="101" t="s">
        <v>89</v>
      </c>
      <c r="Y7" s="39"/>
      <c r="Z7" s="101" t="s">
        <v>89</v>
      </c>
      <c r="AA7" s="101" t="s">
        <v>89</v>
      </c>
      <c r="AC7" s="101" t="s">
        <v>93</v>
      </c>
      <c r="AD7" s="101" t="s">
        <v>93</v>
      </c>
      <c r="AE7" s="101" t="s">
        <v>93</v>
      </c>
    </row>
    <row r="8" spans="1:32" s="33" customFormat="1" ht="13" customHeight="1">
      <c r="A8" s="125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130</v>
      </c>
      <c r="F8" s="82">
        <f t="shared" ref="F8:F10" si="2">IF(AND(E8&lt;&gt;"",E8&lt;&gt;"-"),1,0)</f>
        <v>1</v>
      </c>
      <c r="G8" s="41"/>
      <c r="H8" s="41"/>
      <c r="I8" s="42">
        <f>SUM(G8:H8)</f>
        <v>0</v>
      </c>
      <c r="J8" s="64"/>
      <c r="K8" s="127" t="s">
        <v>89</v>
      </c>
      <c r="L8" s="39"/>
      <c r="M8" s="41" t="s">
        <v>89</v>
      </c>
      <c r="N8" s="41" t="s">
        <v>89</v>
      </c>
      <c r="O8" s="64"/>
      <c r="P8" s="41">
        <v>1</v>
      </c>
      <c r="Q8" s="41">
        <f t="shared" ref="Q8:Q30" si="3">IF(P8="-","-",IF(G8="-","0.000",G8/P8))</f>
        <v>0</v>
      </c>
      <c r="R8" s="64"/>
      <c r="S8" s="41" t="s">
        <v>89</v>
      </c>
      <c r="T8" s="41" t="s">
        <v>89</v>
      </c>
      <c r="U8" s="41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5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130</v>
      </c>
      <c r="F9" s="82">
        <f t="shared" si="2"/>
        <v>1</v>
      </c>
      <c r="G9" s="41"/>
      <c r="H9" s="41"/>
      <c r="I9" s="42">
        <f t="shared" ref="I9:I30" si="4">SUM(G9:H9)</f>
        <v>0</v>
      </c>
      <c r="J9" s="64"/>
      <c r="K9" s="127" t="s">
        <v>89</v>
      </c>
      <c r="L9" s="39"/>
      <c r="M9" s="41" t="s">
        <v>89</v>
      </c>
      <c r="N9" s="41" t="s">
        <v>89</v>
      </c>
      <c r="O9" s="64"/>
      <c r="P9" s="41" t="s">
        <v>89</v>
      </c>
      <c r="Q9" s="41" t="str">
        <f t="shared" si="3"/>
        <v>-</v>
      </c>
      <c r="R9" s="64"/>
      <c r="S9" s="41" t="s">
        <v>89</v>
      </c>
      <c r="T9" s="41" t="s">
        <v>89</v>
      </c>
      <c r="U9" s="41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5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130</v>
      </c>
      <c r="F10" s="82">
        <f t="shared" si="2"/>
        <v>1</v>
      </c>
      <c r="G10" s="41"/>
      <c r="H10" s="41"/>
      <c r="I10" s="42">
        <f t="shared" si="4"/>
        <v>0</v>
      </c>
      <c r="J10" s="64"/>
      <c r="K10" s="127" t="s">
        <v>89</v>
      </c>
      <c r="L10" s="39"/>
      <c r="M10" s="41" t="s">
        <v>89</v>
      </c>
      <c r="N10" s="41" t="s">
        <v>89</v>
      </c>
      <c r="O10" s="64"/>
      <c r="P10" s="41" t="s">
        <v>89</v>
      </c>
      <c r="Q10" s="41" t="str">
        <f t="shared" si="3"/>
        <v>-</v>
      </c>
      <c r="R10" s="64"/>
      <c r="S10" s="41" t="s">
        <v>89</v>
      </c>
      <c r="T10" s="41" t="s">
        <v>89</v>
      </c>
      <c r="U10" s="41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5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/>
      <c r="G11" s="41"/>
      <c r="H11" s="41"/>
      <c r="I11" s="42">
        <f t="shared" si="4"/>
        <v>0</v>
      </c>
      <c r="J11" s="64"/>
      <c r="K11" s="127" t="s">
        <v>89</v>
      </c>
      <c r="L11" s="39"/>
      <c r="M11" s="41" t="s">
        <v>89</v>
      </c>
      <c r="N11" s="41" t="s">
        <v>89</v>
      </c>
      <c r="O11" s="64"/>
      <c r="P11" s="41" t="s">
        <v>89</v>
      </c>
      <c r="Q11" s="41" t="str">
        <f t="shared" si="3"/>
        <v>-</v>
      </c>
      <c r="R11" s="64"/>
      <c r="S11" s="41" t="s">
        <v>89</v>
      </c>
      <c r="T11" s="41" t="s">
        <v>89</v>
      </c>
      <c r="U11" s="41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5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/>
      <c r="G12" s="41"/>
      <c r="H12" s="41"/>
      <c r="I12" s="42">
        <f t="shared" si="4"/>
        <v>0</v>
      </c>
      <c r="J12" s="64"/>
      <c r="K12" s="127" t="s">
        <v>89</v>
      </c>
      <c r="L12" s="39"/>
      <c r="M12" s="41" t="s">
        <v>89</v>
      </c>
      <c r="N12" s="41" t="s">
        <v>89</v>
      </c>
      <c r="O12" s="64"/>
      <c r="P12" s="41" t="s">
        <v>89</v>
      </c>
      <c r="Q12" s="41" t="str">
        <f t="shared" si="3"/>
        <v>-</v>
      </c>
      <c r="R12" s="64"/>
      <c r="S12" s="41" t="s">
        <v>89</v>
      </c>
      <c r="T12" s="41" t="s">
        <v>89</v>
      </c>
      <c r="U12" s="41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5">
        <f>'2'!A13</f>
        <v>39792</v>
      </c>
      <c r="B13" s="81">
        <f t="shared" si="1"/>
        <v>0</v>
      </c>
      <c r="C13" s="128" t="str">
        <f>'2'!C13</f>
        <v>Brookfield Coop</v>
      </c>
      <c r="D13" s="81"/>
      <c r="E13" s="51"/>
      <c r="F13" s="76"/>
      <c r="G13" s="41"/>
      <c r="H13" s="41"/>
      <c r="I13" s="42">
        <f t="shared" si="4"/>
        <v>0</v>
      </c>
      <c r="J13" s="64"/>
      <c r="K13" s="127" t="s">
        <v>89</v>
      </c>
      <c r="L13" s="39"/>
      <c r="M13" s="41" t="s">
        <v>89</v>
      </c>
      <c r="N13" s="41" t="s">
        <v>89</v>
      </c>
      <c r="O13" s="64"/>
      <c r="P13" s="41" t="s">
        <v>89</v>
      </c>
      <c r="Q13" s="41" t="str">
        <f t="shared" si="3"/>
        <v>-</v>
      </c>
      <c r="R13" s="64"/>
      <c r="S13" s="41" t="s">
        <v>89</v>
      </c>
      <c r="T13" s="41" t="s">
        <v>89</v>
      </c>
      <c r="U13" s="41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39" customFormat="1" ht="13" customHeight="1">
      <c r="A14" s="125">
        <f>'2'!A14</f>
        <v>39801</v>
      </c>
      <c r="B14" s="126">
        <f t="shared" si="1"/>
        <v>0</v>
      </c>
      <c r="C14" s="128" t="str">
        <f>'2'!C14</f>
        <v>Fox City Stars</v>
      </c>
      <c r="D14" s="126"/>
      <c r="E14" s="51"/>
      <c r="F14" s="82"/>
      <c r="G14" s="41"/>
      <c r="H14" s="41"/>
      <c r="I14" s="42">
        <f t="shared" si="4"/>
        <v>0</v>
      </c>
      <c r="J14" s="64"/>
      <c r="K14" s="127" t="s">
        <v>89</v>
      </c>
      <c r="M14" s="41" t="s">
        <v>89</v>
      </c>
      <c r="N14" s="41" t="s">
        <v>89</v>
      </c>
      <c r="O14" s="64"/>
      <c r="P14" s="41" t="s">
        <v>89</v>
      </c>
      <c r="Q14" s="46" t="str">
        <f t="shared" si="3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W14" s="41" t="s">
        <v>89</v>
      </c>
      <c r="X14" s="41" t="s">
        <v>89</v>
      </c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39" customFormat="1" ht="13" customHeight="1">
      <c r="A15" s="125">
        <f>'2'!A18</f>
        <v>39812</v>
      </c>
      <c r="B15" s="126">
        <f t="shared" si="1"/>
        <v>0</v>
      </c>
      <c r="C15" s="128" t="e">
        <f>'2'!#REF!</f>
        <v>#REF!</v>
      </c>
      <c r="D15" s="126"/>
      <c r="E15" s="51"/>
      <c r="F15" s="82"/>
      <c r="G15" s="41"/>
      <c r="H15" s="41"/>
      <c r="I15" s="42">
        <f t="shared" si="4"/>
        <v>0</v>
      </c>
      <c r="J15" s="64"/>
      <c r="K15" s="127" t="s">
        <v>89</v>
      </c>
      <c r="M15" s="41" t="s">
        <v>89</v>
      </c>
      <c r="N15" s="41" t="s">
        <v>89</v>
      </c>
      <c r="O15" s="64"/>
      <c r="P15" s="41" t="s">
        <v>89</v>
      </c>
      <c r="Q15" s="46" t="str">
        <f t="shared" si="3"/>
        <v>-</v>
      </c>
      <c r="R15" s="64"/>
      <c r="S15" s="41"/>
      <c r="T15" s="41"/>
      <c r="U15" s="46" t="e">
        <f t="shared" si="0"/>
        <v>#DIV/0!</v>
      </c>
      <c r="W15" s="41" t="s">
        <v>89</v>
      </c>
      <c r="X15" s="41" t="s">
        <v>89</v>
      </c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39" customFormat="1" ht="13" customHeight="1">
      <c r="A16" s="125">
        <f>'2'!A19</f>
        <v>39816</v>
      </c>
      <c r="B16" s="126">
        <f t="shared" si="1"/>
        <v>0</v>
      </c>
      <c r="C16" s="128" t="str">
        <f>'2'!C18</f>
        <v>Wisconsin Storm</v>
      </c>
      <c r="D16" s="126"/>
      <c r="E16" s="51"/>
      <c r="F16" s="82"/>
      <c r="G16" s="41"/>
      <c r="H16" s="41"/>
      <c r="I16" s="42">
        <f t="shared" si="4"/>
        <v>0</v>
      </c>
      <c r="J16" s="64"/>
      <c r="K16" s="127" t="s">
        <v>89</v>
      </c>
      <c r="M16" s="41" t="s">
        <v>89</v>
      </c>
      <c r="N16" s="41" t="s">
        <v>89</v>
      </c>
      <c r="O16" s="64"/>
      <c r="P16" s="41" t="s">
        <v>89</v>
      </c>
      <c r="Q16" s="46" t="str">
        <f t="shared" si="3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W16" s="41" t="s">
        <v>89</v>
      </c>
      <c r="X16" s="41" t="s">
        <v>89</v>
      </c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62">
        <f>'2'!A20</f>
        <v>39817</v>
      </c>
      <c r="B17" s="81">
        <f t="shared" si="1"/>
        <v>0</v>
      </c>
      <c r="C17" s="160" t="str">
        <f>'2'!C19</f>
        <v>Stoughton</v>
      </c>
      <c r="D17" s="81"/>
      <c r="E17" s="99"/>
      <c r="F17" s="76"/>
      <c r="G17" s="101"/>
      <c r="H17" s="101"/>
      <c r="I17" s="102">
        <f t="shared" si="4"/>
        <v>0</v>
      </c>
      <c r="J17" s="64"/>
      <c r="K17" s="163" t="s">
        <v>89</v>
      </c>
      <c r="L17" s="39"/>
      <c r="M17" s="101" t="s">
        <v>89</v>
      </c>
      <c r="N17" s="101" t="s">
        <v>89</v>
      </c>
      <c r="O17" s="64"/>
      <c r="P17" s="101" t="s">
        <v>89</v>
      </c>
      <c r="Q17" s="105" t="str">
        <f t="shared" si="3"/>
        <v>-</v>
      </c>
      <c r="R17" s="64"/>
      <c r="S17" s="101" t="s">
        <v>89</v>
      </c>
      <c r="T17" s="101" t="s">
        <v>89</v>
      </c>
      <c r="U17" s="105" t="str">
        <f t="shared" si="0"/>
        <v>-</v>
      </c>
      <c r="V17" s="39"/>
      <c r="W17" s="101" t="s">
        <v>89</v>
      </c>
      <c r="X17" s="101" t="s">
        <v>89</v>
      </c>
      <c r="Y17" s="39"/>
      <c r="Z17" s="101" t="s">
        <v>89</v>
      </c>
      <c r="AA17" s="101" t="s">
        <v>89</v>
      </c>
      <c r="AB17" s="64"/>
      <c r="AC17" s="101" t="s">
        <v>93</v>
      </c>
      <c r="AD17" s="101" t="s">
        <v>93</v>
      </c>
      <c r="AE17" s="101" t="s">
        <v>93</v>
      </c>
    </row>
    <row r="18" spans="1:31" s="29" customFormat="1" ht="13" customHeight="1">
      <c r="A18" s="162">
        <f>'2'!A21</f>
        <v>39822</v>
      </c>
      <c r="B18" s="81">
        <f t="shared" si="1"/>
        <v>0</v>
      </c>
      <c r="C18" s="160" t="str">
        <f>'2'!C20</f>
        <v>Appleton</v>
      </c>
      <c r="D18" s="81"/>
      <c r="E18" s="99"/>
      <c r="F18" s="76"/>
      <c r="G18" s="101"/>
      <c r="H18" s="101"/>
      <c r="I18" s="102">
        <f t="shared" si="4"/>
        <v>0</v>
      </c>
      <c r="J18" s="64"/>
      <c r="K18" s="163" t="s">
        <v>89</v>
      </c>
      <c r="L18" s="39"/>
      <c r="M18" s="101" t="s">
        <v>89</v>
      </c>
      <c r="N18" s="101" t="s">
        <v>89</v>
      </c>
      <c r="O18" s="64"/>
      <c r="P18" s="101" t="s">
        <v>89</v>
      </c>
      <c r="Q18" s="105" t="str">
        <f t="shared" si="3"/>
        <v>-</v>
      </c>
      <c r="R18" s="64"/>
      <c r="S18" s="101" t="s">
        <v>89</v>
      </c>
      <c r="T18" s="101" t="s">
        <v>89</v>
      </c>
      <c r="U18" s="105" t="str">
        <f t="shared" si="0"/>
        <v>-</v>
      </c>
      <c r="V18" s="39"/>
      <c r="W18" s="101" t="s">
        <v>89</v>
      </c>
      <c r="X18" s="101" t="s">
        <v>89</v>
      </c>
      <c r="Y18" s="39"/>
      <c r="Z18" s="101" t="s">
        <v>89</v>
      </c>
      <c r="AA18" s="101" t="s">
        <v>89</v>
      </c>
      <c r="AB18" s="64"/>
      <c r="AC18" s="101" t="s">
        <v>93</v>
      </c>
      <c r="AD18" s="101" t="s">
        <v>93</v>
      </c>
      <c r="AE18" s="101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/>
      <c r="G19" s="41"/>
      <c r="H19" s="40"/>
      <c r="I19" s="42">
        <f t="shared" si="4"/>
        <v>0</v>
      </c>
      <c r="J19" s="64"/>
      <c r="K19" s="114" t="s">
        <v>89</v>
      </c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3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/>
      <c r="G20" s="41"/>
      <c r="H20" s="40"/>
      <c r="I20" s="42">
        <f t="shared" si="4"/>
        <v>0</v>
      </c>
      <c r="J20" s="64"/>
      <c r="K20" s="114" t="s">
        <v>89</v>
      </c>
      <c r="L20" s="39"/>
      <c r="M20" s="41" t="s">
        <v>89</v>
      </c>
      <c r="N20" s="41" t="s">
        <v>89</v>
      </c>
      <c r="O20" s="64"/>
      <c r="P20" s="41" t="s">
        <v>89</v>
      </c>
      <c r="Q20" s="46" t="str">
        <f t="shared" si="3"/>
        <v>-</v>
      </c>
      <c r="R20" s="64"/>
      <c r="S20" s="41"/>
      <c r="T20" s="41"/>
      <c r="U20" s="46" t="e">
        <f t="shared" si="0"/>
        <v>#DIV/0!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/>
      <c r="G21" s="41"/>
      <c r="H21" s="40"/>
      <c r="I21" s="42">
        <f t="shared" si="4"/>
        <v>0</v>
      </c>
      <c r="J21" s="64"/>
      <c r="K21" s="114" t="s">
        <v>89</v>
      </c>
      <c r="L21" s="39"/>
      <c r="M21" s="41" t="s">
        <v>89</v>
      </c>
      <c r="N21" s="41" t="s">
        <v>89</v>
      </c>
      <c r="O21" s="64"/>
      <c r="P21" s="41" t="s">
        <v>89</v>
      </c>
      <c r="Q21" s="46" t="str">
        <f t="shared" si="3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/>
      <c r="G22" s="41"/>
      <c r="H22" s="40"/>
      <c r="I22" s="42">
        <f t="shared" si="4"/>
        <v>0</v>
      </c>
      <c r="J22" s="64"/>
      <c r="K22" s="114" t="s">
        <v>89</v>
      </c>
      <c r="L22" s="39"/>
      <c r="M22" s="41" t="s">
        <v>89</v>
      </c>
      <c r="N22" s="41" t="s">
        <v>89</v>
      </c>
      <c r="O22" s="64"/>
      <c r="P22" s="41" t="s">
        <v>89</v>
      </c>
      <c r="Q22" s="46" t="str">
        <f t="shared" si="3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/>
      <c r="G23" s="41"/>
      <c r="H23" s="40"/>
      <c r="I23" s="42">
        <f t="shared" si="4"/>
        <v>0</v>
      </c>
      <c r="J23" s="64"/>
      <c r="K23" s="114"/>
      <c r="L23" s="39"/>
      <c r="M23" s="41" t="s">
        <v>89</v>
      </c>
      <c r="N23" s="41" t="s">
        <v>89</v>
      </c>
      <c r="O23" s="64"/>
      <c r="P23" s="41" t="s">
        <v>89</v>
      </c>
      <c r="Q23" s="46" t="str">
        <f t="shared" si="3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/>
      <c r="G24" s="41"/>
      <c r="H24" s="40"/>
      <c r="I24" s="42">
        <f t="shared" si="4"/>
        <v>0</v>
      </c>
      <c r="J24" s="64"/>
      <c r="K24" s="114"/>
      <c r="L24" s="39"/>
      <c r="M24" s="41" t="s">
        <v>89</v>
      </c>
      <c r="N24" s="41" t="s">
        <v>89</v>
      </c>
      <c r="O24" s="64"/>
      <c r="P24" s="41" t="s">
        <v>89</v>
      </c>
      <c r="Q24" s="46" t="str">
        <f t="shared" si="3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/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/>
      <c r="G25" s="41"/>
      <c r="H25" s="40"/>
      <c r="I25" s="42">
        <f t="shared" si="4"/>
        <v>0</v>
      </c>
      <c r="J25" s="64"/>
      <c r="K25" s="114" t="s">
        <v>89</v>
      </c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3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/>
      <c r="G26" s="41"/>
      <c r="H26" s="40"/>
      <c r="I26" s="42">
        <f t="shared" si="4"/>
        <v>0</v>
      </c>
      <c r="J26" s="64"/>
      <c r="K26" s="114" t="s">
        <v>89</v>
      </c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3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/>
      <c r="G27" s="41"/>
      <c r="H27" s="40"/>
      <c r="I27" s="42">
        <f t="shared" si="4"/>
        <v>0</v>
      </c>
      <c r="J27" s="64"/>
      <c r="K27" s="114" t="s">
        <v>89</v>
      </c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3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/>
      <c r="G28" s="41"/>
      <c r="H28" s="40"/>
      <c r="I28" s="42">
        <f t="shared" si="4"/>
        <v>0</v>
      </c>
      <c r="J28" s="64"/>
      <c r="K28" s="114"/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3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/>
      <c r="G29" s="41"/>
      <c r="H29" s="40"/>
      <c r="I29" s="42">
        <f t="shared" si="4"/>
        <v>0</v>
      </c>
      <c r="J29" s="64"/>
      <c r="K29" s="114" t="s">
        <v>89</v>
      </c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3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62">
        <f>'2'!A31</f>
        <v>39848</v>
      </c>
      <c r="B30" s="81">
        <f t="shared" si="1"/>
        <v>0</v>
      </c>
      <c r="C30" s="160" t="str">
        <f>'2'!C31</f>
        <v>USM</v>
      </c>
      <c r="D30" s="81"/>
      <c r="E30" s="99"/>
      <c r="F30" s="76"/>
      <c r="G30" s="101"/>
      <c r="H30" s="101"/>
      <c r="I30" s="102">
        <f t="shared" si="4"/>
        <v>0</v>
      </c>
      <c r="J30" s="64"/>
      <c r="K30" s="163" t="s">
        <v>89</v>
      </c>
      <c r="L30" s="39"/>
      <c r="M30" s="101" t="s">
        <v>89</v>
      </c>
      <c r="N30" s="101" t="s">
        <v>89</v>
      </c>
      <c r="O30" s="64"/>
      <c r="P30" s="101" t="s">
        <v>89</v>
      </c>
      <c r="Q30" s="105" t="str">
        <f t="shared" si="3"/>
        <v>-</v>
      </c>
      <c r="R30" s="64"/>
      <c r="S30" s="101" t="s">
        <v>89</v>
      </c>
      <c r="T30" s="101" t="s">
        <v>89</v>
      </c>
      <c r="U30" s="105" t="str">
        <f t="shared" si="0"/>
        <v>-</v>
      </c>
      <c r="V30" s="39"/>
      <c r="W30" s="101" t="s">
        <v>89</v>
      </c>
      <c r="X30" s="101" t="s">
        <v>89</v>
      </c>
      <c r="Y30" s="39"/>
      <c r="Z30" s="101" t="s">
        <v>89</v>
      </c>
      <c r="AA30" s="101" t="s">
        <v>89</v>
      </c>
      <c r="AB30" s="64"/>
      <c r="AC30" s="101" t="s">
        <v>93</v>
      </c>
      <c r="AD30" s="101" t="s">
        <v>93</v>
      </c>
      <c r="AE30" s="101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3</v>
      </c>
      <c r="F32" s="29"/>
      <c r="G32" s="68">
        <f>SUM(G7:G30)</f>
        <v>0</v>
      </c>
      <c r="H32" s="68">
        <f>SUM(H7:H30)</f>
        <v>0</v>
      </c>
      <c r="I32" s="42">
        <f>SUM(I7:I30)</f>
        <v>0</v>
      </c>
      <c r="K32" s="117" t="str">
        <f>IF((SUM(K7:K30)=0),"-",SUM(K7:K30))</f>
        <v>-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1</v>
      </c>
      <c r="Q32" s="72" t="str">
        <f>IF(P32=0,"-",IF(AND(G32=0,P32&gt;0),"0.000",G32/P32))</f>
        <v>0.000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 t="s">
        <v>89</v>
      </c>
      <c r="H34" s="40"/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 t="s">
        <v>89</v>
      </c>
      <c r="H35" s="40" t="s">
        <v>93</v>
      </c>
      <c r="I35" s="42">
        <f t="shared" si="7"/>
        <v>0</v>
      </c>
      <c r="J35" s="64"/>
      <c r="K35" s="114"/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 t="s">
        <v>89</v>
      </c>
      <c r="L36" s="39"/>
      <c r="M36" s="41" t="s">
        <v>89</v>
      </c>
      <c r="N36" s="41" t="s">
        <v>89</v>
      </c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3</v>
      </c>
      <c r="G44" s="121">
        <f>G32+G42</f>
        <v>0</v>
      </c>
      <c r="H44" s="121">
        <f>H32+H42</f>
        <v>0</v>
      </c>
      <c r="I44" s="121">
        <f>I32+I42</f>
        <v>0</v>
      </c>
      <c r="K44" s="122" t="str">
        <f>IF(K32="-",K42,IF(K42="-",K32,K32+K42))</f>
        <v>-</v>
      </c>
      <c r="M44" s="121">
        <f>M32+M42</f>
        <v>0</v>
      </c>
      <c r="N44" s="121">
        <f>N32+N42</f>
        <v>0</v>
      </c>
      <c r="P44" s="121">
        <f>P32+P42</f>
        <v>1</v>
      </c>
      <c r="Q44" s="123" t="str">
        <f>IF(P44=0,"-",IF(AND(G44=0,P44&gt;0),"0.000",G44/P44))</f>
        <v>0.000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 N34:N40 N14:N30">
    <cfRule type="cellIs" dxfId="83" priority="0" stopIfTrue="1" operator="notEqual">
      <formula>"-"</formula>
    </cfRule>
  </conditionalFormatting>
  <conditionalFormatting sqref="N32 N42 N44">
    <cfRule type="cellIs" dxfId="82" priority="2" stopIfTrue="1" operator="notEqual">
      <formula>0</formula>
    </cfRule>
  </conditionalFormatting>
  <conditionalFormatting sqref="K33">
    <cfRule type="cellIs" dxfId="81" priority="3" stopIfTrue="1" operator="lessThan">
      <formula>0</formula>
    </cfRule>
  </conditionalFormatting>
  <conditionalFormatting sqref="M8:N13">
    <cfRule type="cellIs" dxfId="80" priority="1" stopIfTrue="1" operator="notEqual">
      <formula>"-"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N10" sqref="N10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7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Season'!A10," - ",'Regular Season'!C10)</f>
        <v>7 - Shelby O'Conner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13</v>
      </c>
      <c r="F7" s="82">
        <f>IF(AND(E7&lt;&gt;"",E7&lt;&gt;"-"),1,0)</f>
        <v>1</v>
      </c>
      <c r="G7" s="41">
        <v>1</v>
      </c>
      <c r="H7" s="40" t="s">
        <v>93</v>
      </c>
      <c r="I7" s="42">
        <f>SUM(G7:H7)</f>
        <v>1</v>
      </c>
      <c r="K7" s="114">
        <v>5</v>
      </c>
      <c r="L7" s="39"/>
      <c r="M7" s="41"/>
      <c r="N7" s="41"/>
      <c r="P7" s="41">
        <v>4</v>
      </c>
      <c r="Q7" s="46">
        <f>IF(P7="-","-",IF(G7="-","0.000",G7/P7))</f>
        <v>0.25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60</v>
      </c>
      <c r="F8" s="76">
        <f>IF(AND(E8&lt;&gt;"",E8&lt;&gt;"-"),1,0)</f>
        <v>1</v>
      </c>
      <c r="G8" s="41" t="s">
        <v>89</v>
      </c>
      <c r="H8" s="40">
        <v>1</v>
      </c>
      <c r="I8" s="42">
        <f>SUM(G8:H8)</f>
        <v>1</v>
      </c>
      <c r="J8" s="64"/>
      <c r="K8" s="114"/>
      <c r="L8" s="39"/>
      <c r="M8" s="41"/>
      <c r="N8" s="41"/>
      <c r="O8" s="64"/>
      <c r="P8" s="41">
        <v>2</v>
      </c>
      <c r="Q8" s="46" t="str">
        <f t="shared" ref="Q8:Q30" si="2">IF(P8="-","-",IF(G8="-","0.000",G8/P8))</f>
        <v>0.000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1</v>
      </c>
      <c r="C9" s="128" t="str">
        <f>'2'!C9</f>
        <v>Beloit</v>
      </c>
      <c r="D9" s="81"/>
      <c r="E9" s="51" t="s">
        <v>60</v>
      </c>
      <c r="F9" s="76">
        <f>IF(AND(E9&lt;&gt;"",E9&lt;&gt;"-"),1,0)</f>
        <v>1</v>
      </c>
      <c r="G9" s="41" t="s">
        <v>89</v>
      </c>
      <c r="H9" s="40">
        <v>1</v>
      </c>
      <c r="I9" s="42">
        <f t="shared" ref="I9:I30" si="3">SUM(G9:H9)</f>
        <v>1</v>
      </c>
      <c r="J9" s="64"/>
      <c r="K9" s="114">
        <v>2</v>
      </c>
      <c r="L9" s="39"/>
      <c r="M9" s="41">
        <v>1</v>
      </c>
      <c r="N9" s="41">
        <v>2</v>
      </c>
      <c r="O9" s="64"/>
      <c r="P9" s="41">
        <v>1</v>
      </c>
      <c r="Q9" s="46" t="str">
        <f t="shared" si="2"/>
        <v>0.000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>
        <v>1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1</v>
      </c>
      <c r="C10" s="128" t="str">
        <f>'2'!C10</f>
        <v>Wisconsin Storm</v>
      </c>
      <c r="D10" s="81"/>
      <c r="E10" s="51" t="s">
        <v>60</v>
      </c>
      <c r="F10" s="76">
        <f t="shared" ref="F10:F30" si="4">IF(AND(E10&lt;&gt;"",E10&lt;&gt;"-"),1,0)</f>
        <v>1</v>
      </c>
      <c r="G10" s="41" t="s">
        <v>89</v>
      </c>
      <c r="H10" s="40" t="s">
        <v>93</v>
      </c>
      <c r="I10" s="42">
        <f t="shared" si="3"/>
        <v>0</v>
      </c>
      <c r="J10" s="64"/>
      <c r="K10" s="114">
        <v>-4</v>
      </c>
      <c r="L10" s="39"/>
      <c r="M10" s="41"/>
      <c r="N10" s="41"/>
      <c r="O10" s="64"/>
      <c r="P10" s="41">
        <v>1</v>
      </c>
      <c r="Q10" s="46" t="str">
        <f t="shared" si="2"/>
        <v>0.000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>
        <f t="shared" si="4"/>
        <v>0</v>
      </c>
      <c r="G11" s="41" t="s">
        <v>89</v>
      </c>
      <c r="H11" s="40" t="s">
        <v>93</v>
      </c>
      <c r="I11" s="42">
        <f t="shared" si="3"/>
        <v>0</v>
      </c>
      <c r="J11" s="64"/>
      <c r="K11" s="114"/>
      <c r="L11" s="39"/>
      <c r="M11" s="41"/>
      <c r="N11" s="41"/>
      <c r="O11" s="64"/>
      <c r="P11" s="41" t="s">
        <v>89</v>
      </c>
      <c r="Q11" s="46" t="str">
        <f t="shared" si="2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 t="s">
        <v>89</v>
      </c>
      <c r="H12" s="40" t="s">
        <v>93</v>
      </c>
      <c r="I12" s="42">
        <f t="shared" si="3"/>
        <v>0</v>
      </c>
      <c r="J12" s="64"/>
      <c r="K12" s="114"/>
      <c r="L12" s="39"/>
      <c r="M12" s="41"/>
      <c r="N12" s="41"/>
      <c r="O12" s="64"/>
      <c r="P12" s="41" t="s">
        <v>89</v>
      </c>
      <c r="Q12" s="46" t="str">
        <f t="shared" si="2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 t="s">
        <v>89</v>
      </c>
      <c r="H13" s="40" t="s">
        <v>93</v>
      </c>
      <c r="I13" s="42">
        <f t="shared" si="3"/>
        <v>0</v>
      </c>
      <c r="J13" s="64"/>
      <c r="K13" s="114"/>
      <c r="L13" s="39"/>
      <c r="M13" s="41"/>
      <c r="N13" s="41"/>
      <c r="O13" s="64"/>
      <c r="P13" s="41" t="s">
        <v>89</v>
      </c>
      <c r="Q13" s="46" t="str">
        <f t="shared" si="2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>
        <f t="shared" si="4"/>
        <v>0</v>
      </c>
      <c r="G14" s="41" t="s">
        <v>89</v>
      </c>
      <c r="H14" s="40" t="s">
        <v>93</v>
      </c>
      <c r="I14" s="42">
        <f t="shared" si="3"/>
        <v>0</v>
      </c>
      <c r="J14" s="64"/>
      <c r="K14" s="114"/>
      <c r="L14" s="39"/>
      <c r="M14" s="41"/>
      <c r="N14" s="41"/>
      <c r="O14" s="64"/>
      <c r="P14" s="41" t="s">
        <v>89</v>
      </c>
      <c r="Q14" s="46" t="str">
        <f t="shared" si="2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>
        <f t="shared" si="4"/>
        <v>0</v>
      </c>
      <c r="G15" s="41" t="s">
        <v>89</v>
      </c>
      <c r="H15" s="40" t="s">
        <v>93</v>
      </c>
      <c r="I15" s="42">
        <f t="shared" si="3"/>
        <v>0</v>
      </c>
      <c r="J15" s="64"/>
      <c r="K15" s="114"/>
      <c r="L15" s="39"/>
      <c r="M15" s="41"/>
      <c r="N15" s="41"/>
      <c r="O15" s="64"/>
      <c r="P15" s="41" t="s">
        <v>89</v>
      </c>
      <c r="Q15" s="46" t="str">
        <f t="shared" si="2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>
        <f t="shared" si="4"/>
        <v>0</v>
      </c>
      <c r="G16" s="41" t="s">
        <v>89</v>
      </c>
      <c r="H16" s="40" t="s">
        <v>93</v>
      </c>
      <c r="I16" s="42">
        <f t="shared" si="3"/>
        <v>0</v>
      </c>
      <c r="J16" s="64"/>
      <c r="K16" s="114"/>
      <c r="L16" s="39"/>
      <c r="M16" s="41"/>
      <c r="N16" s="41"/>
      <c r="O16" s="64"/>
      <c r="P16" s="41" t="s">
        <v>89</v>
      </c>
      <c r="Q16" s="46" t="str">
        <f t="shared" si="2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>
        <f t="shared" si="4"/>
        <v>0</v>
      </c>
      <c r="G17" s="41" t="s">
        <v>89</v>
      </c>
      <c r="H17" s="40" t="s">
        <v>93</v>
      </c>
      <c r="I17" s="42">
        <f t="shared" si="3"/>
        <v>0</v>
      </c>
      <c r="J17" s="64"/>
      <c r="K17" s="114"/>
      <c r="L17" s="39"/>
      <c r="M17" s="41"/>
      <c r="N17" s="41"/>
      <c r="O17" s="64"/>
      <c r="P17" s="41" t="s">
        <v>89</v>
      </c>
      <c r="Q17" s="46" t="str">
        <f t="shared" si="2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>
        <f t="shared" si="4"/>
        <v>0</v>
      </c>
      <c r="G18" s="41" t="s">
        <v>89</v>
      </c>
      <c r="H18" s="40" t="s">
        <v>93</v>
      </c>
      <c r="I18" s="42">
        <f t="shared" si="3"/>
        <v>0</v>
      </c>
      <c r="J18" s="64"/>
      <c r="K18" s="114"/>
      <c r="L18" s="39"/>
      <c r="M18" s="41"/>
      <c r="N18" s="41"/>
      <c r="O18" s="64"/>
      <c r="P18" s="41" t="s">
        <v>89</v>
      </c>
      <c r="Q18" s="46" t="str">
        <f t="shared" si="2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>
        <f t="shared" si="4"/>
        <v>0</v>
      </c>
      <c r="G19" s="41" t="s">
        <v>89</v>
      </c>
      <c r="H19" s="40" t="s">
        <v>93</v>
      </c>
      <c r="I19" s="42">
        <f t="shared" si="3"/>
        <v>0</v>
      </c>
      <c r="J19" s="64"/>
      <c r="K19" s="114"/>
      <c r="L19" s="39"/>
      <c r="M19" s="41"/>
      <c r="N19" s="41"/>
      <c r="O19" s="64"/>
      <c r="P19" s="41" t="s">
        <v>89</v>
      </c>
      <c r="Q19" s="46" t="str">
        <f t="shared" si="2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 t="s">
        <v>89</v>
      </c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>
        <f t="shared" si="4"/>
        <v>0</v>
      </c>
      <c r="G20" s="41" t="s">
        <v>89</v>
      </c>
      <c r="H20" s="40" t="s">
        <v>93</v>
      </c>
      <c r="I20" s="42">
        <f t="shared" si="3"/>
        <v>0</v>
      </c>
      <c r="J20" s="64"/>
      <c r="K20" s="114"/>
      <c r="L20" s="39"/>
      <c r="M20" s="41"/>
      <c r="N20" s="41"/>
      <c r="O20" s="64"/>
      <c r="P20" s="41" t="s">
        <v>89</v>
      </c>
      <c r="Q20" s="46" t="str">
        <f t="shared" si="2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>
        <f t="shared" si="4"/>
        <v>0</v>
      </c>
      <c r="G21" s="41" t="s">
        <v>89</v>
      </c>
      <c r="H21" s="40" t="s">
        <v>93</v>
      </c>
      <c r="I21" s="42">
        <f t="shared" si="3"/>
        <v>0</v>
      </c>
      <c r="J21" s="64"/>
      <c r="K21" s="114"/>
      <c r="L21" s="39"/>
      <c r="M21" s="41"/>
      <c r="N21" s="41"/>
      <c r="O21" s="64"/>
      <c r="P21" s="41" t="s">
        <v>89</v>
      </c>
      <c r="Q21" s="46" t="str">
        <f t="shared" si="2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>
        <f t="shared" si="4"/>
        <v>0</v>
      </c>
      <c r="G22" s="41" t="s">
        <v>89</v>
      </c>
      <c r="H22" s="40" t="s">
        <v>93</v>
      </c>
      <c r="I22" s="42">
        <f t="shared" si="3"/>
        <v>0</v>
      </c>
      <c r="J22" s="64"/>
      <c r="K22" s="114"/>
      <c r="L22" s="39"/>
      <c r="M22" s="41"/>
      <c r="N22" s="41"/>
      <c r="O22" s="64"/>
      <c r="P22" s="41" t="s">
        <v>89</v>
      </c>
      <c r="Q22" s="46" t="str">
        <f t="shared" si="2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>
        <f t="shared" si="4"/>
        <v>0</v>
      </c>
      <c r="G23" s="41" t="s">
        <v>89</v>
      </c>
      <c r="H23" s="40" t="s">
        <v>93</v>
      </c>
      <c r="I23" s="42">
        <f t="shared" si="3"/>
        <v>0</v>
      </c>
      <c r="J23" s="64"/>
      <c r="K23" s="114"/>
      <c r="L23" s="39"/>
      <c r="M23" s="41"/>
      <c r="N23" s="41"/>
      <c r="O23" s="64"/>
      <c r="P23" s="41" t="s">
        <v>89</v>
      </c>
      <c r="Q23" s="46" t="str">
        <f t="shared" si="2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>
        <f t="shared" si="4"/>
        <v>0</v>
      </c>
      <c r="G24" s="41" t="s">
        <v>89</v>
      </c>
      <c r="H24" s="40" t="s">
        <v>93</v>
      </c>
      <c r="I24" s="42">
        <f t="shared" si="3"/>
        <v>0</v>
      </c>
      <c r="J24" s="64"/>
      <c r="K24" s="114"/>
      <c r="L24" s="39"/>
      <c r="M24" s="41"/>
      <c r="N24" s="41"/>
      <c r="O24" s="64"/>
      <c r="P24" s="41" t="s">
        <v>89</v>
      </c>
      <c r="Q24" s="46" t="str">
        <f t="shared" si="2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>
        <f t="shared" si="4"/>
        <v>0</v>
      </c>
      <c r="G25" s="41" t="s">
        <v>89</v>
      </c>
      <c r="H25" s="40" t="s">
        <v>93</v>
      </c>
      <c r="I25" s="42">
        <f t="shared" si="3"/>
        <v>0</v>
      </c>
      <c r="J25" s="64"/>
      <c r="K25" s="114"/>
      <c r="L25" s="39"/>
      <c r="M25" s="41"/>
      <c r="N25" s="41"/>
      <c r="O25" s="64"/>
      <c r="P25" s="41" t="s">
        <v>89</v>
      </c>
      <c r="Q25" s="46" t="str">
        <f t="shared" si="2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>
        <f t="shared" si="4"/>
        <v>0</v>
      </c>
      <c r="G26" s="41" t="s">
        <v>89</v>
      </c>
      <c r="H26" s="40" t="s">
        <v>93</v>
      </c>
      <c r="I26" s="42">
        <f t="shared" si="3"/>
        <v>0</v>
      </c>
      <c r="J26" s="64"/>
      <c r="K26" s="114"/>
      <c r="L26" s="39"/>
      <c r="M26" s="41"/>
      <c r="N26" s="41"/>
      <c r="O26" s="64"/>
      <c r="P26" s="41" t="s">
        <v>89</v>
      </c>
      <c r="Q26" s="46" t="str">
        <f t="shared" si="2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>
        <f t="shared" si="4"/>
        <v>0</v>
      </c>
      <c r="G27" s="41" t="s">
        <v>89</v>
      </c>
      <c r="H27" s="40" t="s">
        <v>93</v>
      </c>
      <c r="I27" s="42">
        <f t="shared" si="3"/>
        <v>0</v>
      </c>
      <c r="J27" s="64"/>
      <c r="K27" s="114"/>
      <c r="L27" s="39"/>
      <c r="M27" s="41"/>
      <c r="N27" s="41"/>
      <c r="O27" s="64"/>
      <c r="P27" s="41" t="s">
        <v>89</v>
      </c>
      <c r="Q27" s="46" t="str">
        <f t="shared" si="2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>
        <f>IF(AND(E28&lt;&gt;"",E28&lt;&gt;"-"),1,0)</f>
        <v>0</v>
      </c>
      <c r="G28" s="41" t="s">
        <v>89</v>
      </c>
      <c r="H28" s="40" t="s">
        <v>93</v>
      </c>
      <c r="I28" s="42">
        <f t="shared" si="3"/>
        <v>0</v>
      </c>
      <c r="J28" s="64"/>
      <c r="K28" s="114"/>
      <c r="L28" s="39"/>
      <c r="M28" s="41"/>
      <c r="N28" s="41"/>
      <c r="O28" s="64"/>
      <c r="P28" s="41" t="s">
        <v>89</v>
      </c>
      <c r="Q28" s="46" t="str">
        <f t="shared" si="2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>
        <f t="shared" si="4"/>
        <v>0</v>
      </c>
      <c r="G29" s="41" t="s">
        <v>89</v>
      </c>
      <c r="H29" s="40" t="s">
        <v>93</v>
      </c>
      <c r="I29" s="42">
        <f t="shared" si="3"/>
        <v>0</v>
      </c>
      <c r="J29" s="64"/>
      <c r="K29" s="114"/>
      <c r="L29" s="39"/>
      <c r="M29" s="41"/>
      <c r="N29" s="41"/>
      <c r="O29" s="64"/>
      <c r="P29" s="41" t="s">
        <v>89</v>
      </c>
      <c r="Q29" s="46" t="str">
        <f t="shared" si="2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/>
      <c r="F30" s="76">
        <f t="shared" si="4"/>
        <v>0</v>
      </c>
      <c r="G30" s="41"/>
      <c r="H30" s="40" t="s">
        <v>93</v>
      </c>
      <c r="I30" s="42">
        <f t="shared" si="3"/>
        <v>0</v>
      </c>
      <c r="J30" s="64"/>
      <c r="K30" s="114"/>
      <c r="L30" s="39"/>
      <c r="M30" s="41"/>
      <c r="N30" s="41"/>
      <c r="O30" s="64"/>
      <c r="P30" s="41" t="s">
        <v>89</v>
      </c>
      <c r="Q30" s="46" t="str">
        <f t="shared" si="2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1</v>
      </c>
      <c r="H32" s="68">
        <f>SUM(H7:H30)</f>
        <v>2</v>
      </c>
      <c r="I32" s="42">
        <f>SUM(I7:I30)</f>
        <v>3</v>
      </c>
      <c r="K32" s="117">
        <f>IF((SUM(K7:K30)=0),"-",SUM(K7:K30))</f>
        <v>3</v>
      </c>
      <c r="L32" s="39"/>
      <c r="M32" s="118">
        <f>SUM(M7:M30)</f>
        <v>1</v>
      </c>
      <c r="N32" s="118">
        <f>SUM(N7:N30)</f>
        <v>2</v>
      </c>
      <c r="O32" s="64"/>
      <c r="P32" s="118">
        <f>SUM(P7:P30)</f>
        <v>8</v>
      </c>
      <c r="Q32" s="72">
        <f>IF(P32=0,"-",IF(AND(G32=0,P32&gt;0),"0.000",G32/P32))</f>
        <v>0.125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1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 t="s">
        <v>89</v>
      </c>
      <c r="H35" s="40" t="s">
        <v>93</v>
      </c>
      <c r="I35" s="42">
        <f t="shared" si="7"/>
        <v>0</v>
      </c>
      <c r="J35" s="64"/>
      <c r="K35" s="114"/>
      <c r="L35" s="39"/>
      <c r="M35" s="41"/>
      <c r="N35" s="41"/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/>
      <c r="L36" s="39"/>
      <c r="M36" s="41"/>
      <c r="N36" s="41"/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1</v>
      </c>
      <c r="H44" s="121">
        <f>H32+H42</f>
        <v>2</v>
      </c>
      <c r="I44" s="121">
        <f>I32+I42</f>
        <v>3</v>
      </c>
      <c r="K44" s="122">
        <f>IF(K32="-",K42,IF(K42="-",K32,K32+K42))</f>
        <v>3</v>
      </c>
      <c r="M44" s="121">
        <f>M32+M42</f>
        <v>1</v>
      </c>
      <c r="N44" s="121">
        <f>N32+N42</f>
        <v>2</v>
      </c>
      <c r="P44" s="121">
        <f>P32+P42</f>
        <v>8</v>
      </c>
      <c r="Q44" s="123">
        <f>IF(P44=0,"-",IF(AND(G44=0,P44&gt;0),"0.000",G44/P44))</f>
        <v>0.125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1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79" priority="0" stopIfTrue="1" operator="notEqual">
      <formula>"-"</formula>
    </cfRule>
  </conditionalFormatting>
  <conditionalFormatting sqref="N32 N42 N44">
    <cfRule type="cellIs" dxfId="78" priority="1" stopIfTrue="1" operator="notEqual">
      <formula>0</formula>
    </cfRule>
  </conditionalFormatting>
  <conditionalFormatting sqref="K33">
    <cfRule type="cellIs" dxfId="77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E11" sqref="E11"/>
    </sheetView>
  </sheetViews>
  <sheetFormatPr baseColWidth="10" defaultColWidth="10.8320312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5.8320312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Season'!A11," - ",'Regular Season'!C11)</f>
        <v>8 - Alyssa Christopherson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24</v>
      </c>
      <c r="F7" s="82">
        <f>IF(AND(E7&lt;&gt;"",E7&lt;&gt;"-"),1,0)</f>
        <v>1</v>
      </c>
      <c r="G7" s="41"/>
      <c r="H7" s="40"/>
      <c r="I7" s="42">
        <f>SUM(G7:H7)</f>
        <v>0</v>
      </c>
      <c r="K7" s="114">
        <v>2</v>
      </c>
      <c r="L7" s="39"/>
      <c r="M7" s="41" t="s">
        <v>89</v>
      </c>
      <c r="N7" s="41" t="s">
        <v>89</v>
      </c>
      <c r="P7" s="41">
        <v>1</v>
      </c>
      <c r="Q7" s="46">
        <f>IF(P7="-","-",IF(G7="-","0.000",G7/P7))</f>
        <v>0</v>
      </c>
      <c r="S7" s="41"/>
      <c r="T7" s="41"/>
      <c r="U7" s="46" t="e">
        <f t="shared" ref="U7:U30" si="0">IF((S7="-"),"-",IF((AND(S7=0,T7&gt;0)),"0.000",S7/T7))</f>
        <v>#DIV/0!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0</v>
      </c>
      <c r="C8" s="128" t="str">
        <f>'2'!C8</f>
        <v>Ice Dogs</v>
      </c>
      <c r="D8" s="81"/>
      <c r="E8" s="51" t="s">
        <v>130</v>
      </c>
      <c r="F8" s="76">
        <f>IF(AND(E8&lt;&gt;"",E8&lt;&gt;"-"),1,0)</f>
        <v>1</v>
      </c>
      <c r="G8" s="41"/>
      <c r="H8" s="40">
        <v>1</v>
      </c>
      <c r="I8" s="42">
        <f>SUM(G8:H8)</f>
        <v>1</v>
      </c>
      <c r="J8" s="64"/>
      <c r="K8" s="114"/>
      <c r="L8" s="39"/>
      <c r="M8" s="41" t="s">
        <v>89</v>
      </c>
      <c r="N8" s="41" t="s">
        <v>89</v>
      </c>
      <c r="O8" s="64"/>
      <c r="P8" s="41" t="s">
        <v>89</v>
      </c>
      <c r="Q8" s="46" t="str">
        <f t="shared" ref="Q8:Q30" si="2">IF(P8="-","-",IF(G8="-","0.000",G8/P8))</f>
        <v>-</v>
      </c>
      <c r="R8" s="64"/>
      <c r="S8" s="41"/>
      <c r="T8" s="41"/>
      <c r="U8" s="46" t="e">
        <f t="shared" si="0"/>
        <v>#DIV/0!</v>
      </c>
      <c r="V8" s="39"/>
      <c r="W8" s="41" t="s">
        <v>89</v>
      </c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 t="s">
        <v>93</v>
      </c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130</v>
      </c>
      <c r="F9" s="76">
        <f>IF(AND(E9&lt;&gt;"",E9&lt;&gt;"-"),1,0)</f>
        <v>1</v>
      </c>
      <c r="G9" s="41"/>
      <c r="H9" s="40"/>
      <c r="I9" s="42">
        <f t="shared" ref="I9:I30" si="3">SUM(G9:H9)</f>
        <v>0</v>
      </c>
      <c r="J9" s="64"/>
      <c r="K9" s="114"/>
      <c r="L9" s="39"/>
      <c r="M9" s="41" t="s">
        <v>89</v>
      </c>
      <c r="N9" s="41" t="s">
        <v>89</v>
      </c>
      <c r="O9" s="64"/>
      <c r="P9" s="41" t="s">
        <v>89</v>
      </c>
      <c r="Q9" s="46" t="str">
        <f t="shared" si="2"/>
        <v>-</v>
      </c>
      <c r="R9" s="64"/>
      <c r="S9" s="41"/>
      <c r="T9" s="41"/>
      <c r="U9" s="46" t="e">
        <f t="shared" si="0"/>
        <v>#DIV/0!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130</v>
      </c>
      <c r="F10" s="76">
        <f t="shared" ref="F10:F30" si="4">IF(AND(E10&lt;&gt;"",E10&lt;&gt;"-"),1,0)</f>
        <v>1</v>
      </c>
      <c r="G10" s="41"/>
      <c r="H10" s="40"/>
      <c r="I10" s="42">
        <f t="shared" si="3"/>
        <v>0</v>
      </c>
      <c r="J10" s="64"/>
      <c r="K10" s="114"/>
      <c r="L10" s="39"/>
      <c r="M10" s="41" t="s">
        <v>89</v>
      </c>
      <c r="N10" s="41" t="s">
        <v>89</v>
      </c>
      <c r="O10" s="64"/>
      <c r="P10" s="41" t="s">
        <v>89</v>
      </c>
      <c r="Q10" s="46" t="str">
        <f t="shared" si="2"/>
        <v>-</v>
      </c>
      <c r="R10" s="64"/>
      <c r="S10" s="41"/>
      <c r="T10" s="41"/>
      <c r="U10" s="46" t="e">
        <f t="shared" si="0"/>
        <v>#DIV/0!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/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>
        <f t="shared" si="4"/>
        <v>0</v>
      </c>
      <c r="G11" s="41"/>
      <c r="H11" s="40"/>
      <c r="I11" s="42">
        <f t="shared" si="3"/>
        <v>0</v>
      </c>
      <c r="J11" s="64"/>
      <c r="K11" s="114"/>
      <c r="L11" s="39"/>
      <c r="M11" s="41" t="s">
        <v>89</v>
      </c>
      <c r="N11" s="41" t="s">
        <v>89</v>
      </c>
      <c r="O11" s="64"/>
      <c r="P11" s="41" t="s">
        <v>89</v>
      </c>
      <c r="Q11" s="46" t="str">
        <f t="shared" si="2"/>
        <v>-</v>
      </c>
      <c r="R11" s="64"/>
      <c r="S11" s="41"/>
      <c r="T11" s="41"/>
      <c r="U11" s="46" t="e">
        <f t="shared" si="0"/>
        <v>#DIV/0!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/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>
        <f t="shared" si="4"/>
        <v>0</v>
      </c>
      <c r="G12" s="41"/>
      <c r="H12" s="40"/>
      <c r="I12" s="42">
        <f t="shared" si="3"/>
        <v>0</v>
      </c>
      <c r="J12" s="64"/>
      <c r="K12" s="114"/>
      <c r="L12" s="39"/>
      <c r="M12" s="41" t="s">
        <v>89</v>
      </c>
      <c r="N12" s="41" t="s">
        <v>89</v>
      </c>
      <c r="O12" s="64"/>
      <c r="P12" s="41" t="s">
        <v>89</v>
      </c>
      <c r="Q12" s="46" t="str">
        <f t="shared" si="2"/>
        <v>-</v>
      </c>
      <c r="R12" s="64"/>
      <c r="S12" s="41"/>
      <c r="T12" s="41"/>
      <c r="U12" s="46" t="e">
        <f t="shared" si="0"/>
        <v>#DIV/0!</v>
      </c>
      <c r="V12" s="39"/>
      <c r="W12" s="41"/>
      <c r="X12" s="41"/>
      <c r="Y12" s="39"/>
      <c r="Z12" s="41" t="s">
        <v>89</v>
      </c>
      <c r="AA12" s="41" t="s">
        <v>89</v>
      </c>
      <c r="AB12" s="64"/>
      <c r="AC12" s="47"/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>
        <f t="shared" si="4"/>
        <v>0</v>
      </c>
      <c r="G13" s="41"/>
      <c r="H13" s="40"/>
      <c r="I13" s="42">
        <f t="shared" si="3"/>
        <v>0</v>
      </c>
      <c r="J13" s="64"/>
      <c r="K13" s="114"/>
      <c r="L13" s="39"/>
      <c r="M13" s="41" t="s">
        <v>89</v>
      </c>
      <c r="N13" s="41" t="s">
        <v>89</v>
      </c>
      <c r="O13" s="64"/>
      <c r="P13" s="41" t="s">
        <v>89</v>
      </c>
      <c r="Q13" s="46" t="str">
        <f t="shared" si="2"/>
        <v>-</v>
      </c>
      <c r="R13" s="64"/>
      <c r="S13" s="41"/>
      <c r="T13" s="41"/>
      <c r="U13" s="46" t="e">
        <f t="shared" si="0"/>
        <v>#DIV/0!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/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>
        <f t="shared" si="4"/>
        <v>0</v>
      </c>
      <c r="G14" s="41"/>
      <c r="H14" s="40"/>
      <c r="I14" s="42">
        <f t="shared" si="3"/>
        <v>0</v>
      </c>
      <c r="J14" s="64"/>
      <c r="K14" s="114"/>
      <c r="L14" s="39"/>
      <c r="M14" s="41" t="s">
        <v>89</v>
      </c>
      <c r="N14" s="41" t="s">
        <v>89</v>
      </c>
      <c r="O14" s="64"/>
      <c r="P14" s="41" t="s">
        <v>89</v>
      </c>
      <c r="Q14" s="46" t="str">
        <f t="shared" si="2"/>
        <v>-</v>
      </c>
      <c r="R14" s="64"/>
      <c r="S14" s="41"/>
      <c r="T14" s="41"/>
      <c r="U14" s="46" t="e">
        <f t="shared" si="0"/>
        <v>#DIV/0!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/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>
        <f t="shared" si="4"/>
        <v>0</v>
      </c>
      <c r="G15" s="41"/>
      <c r="H15" s="40"/>
      <c r="I15" s="42">
        <f t="shared" si="3"/>
        <v>0</v>
      </c>
      <c r="J15" s="64"/>
      <c r="K15" s="114"/>
      <c r="L15" s="39"/>
      <c r="M15" s="41" t="s">
        <v>89</v>
      </c>
      <c r="N15" s="41" t="s">
        <v>89</v>
      </c>
      <c r="O15" s="64"/>
      <c r="P15" s="41" t="s">
        <v>89</v>
      </c>
      <c r="Q15" s="46" t="str">
        <f t="shared" si="2"/>
        <v>-</v>
      </c>
      <c r="R15" s="64"/>
      <c r="S15" s="41"/>
      <c r="T15" s="41"/>
      <c r="U15" s="46" t="e">
        <f t="shared" si="0"/>
        <v>#DIV/0!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>
        <f t="shared" si="4"/>
        <v>0</v>
      </c>
      <c r="G16" s="41"/>
      <c r="H16" s="40"/>
      <c r="I16" s="42">
        <f t="shared" si="3"/>
        <v>0</v>
      </c>
      <c r="J16" s="64"/>
      <c r="K16" s="114"/>
      <c r="L16" s="39"/>
      <c r="M16" s="41" t="s">
        <v>89</v>
      </c>
      <c r="N16" s="41" t="s">
        <v>89</v>
      </c>
      <c r="O16" s="64"/>
      <c r="P16" s="41" t="s">
        <v>89</v>
      </c>
      <c r="Q16" s="46" t="str">
        <f t="shared" si="2"/>
        <v>-</v>
      </c>
      <c r="R16" s="64"/>
      <c r="S16" s="41"/>
      <c r="T16" s="41"/>
      <c r="U16" s="46" t="e">
        <f t="shared" si="0"/>
        <v>#DIV/0!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>
        <f t="shared" si="4"/>
        <v>0</v>
      </c>
      <c r="G17" s="41"/>
      <c r="H17" s="40"/>
      <c r="I17" s="42">
        <f t="shared" si="3"/>
        <v>0</v>
      </c>
      <c r="J17" s="64"/>
      <c r="K17" s="114"/>
      <c r="L17" s="39"/>
      <c r="M17" s="41" t="s">
        <v>89</v>
      </c>
      <c r="N17" s="41" t="s">
        <v>89</v>
      </c>
      <c r="O17" s="64"/>
      <c r="P17" s="41" t="s">
        <v>89</v>
      </c>
      <c r="Q17" s="46" t="str">
        <f t="shared" si="2"/>
        <v>-</v>
      </c>
      <c r="R17" s="64"/>
      <c r="S17" s="41"/>
      <c r="T17" s="41"/>
      <c r="U17" s="46" t="e">
        <f t="shared" si="0"/>
        <v>#DIV/0!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>
        <f t="shared" si="4"/>
        <v>0</v>
      </c>
      <c r="G18" s="41"/>
      <c r="H18" s="40"/>
      <c r="I18" s="42">
        <f t="shared" si="3"/>
        <v>0</v>
      </c>
      <c r="J18" s="64"/>
      <c r="K18" s="114"/>
      <c r="L18" s="39"/>
      <c r="M18" s="41" t="s">
        <v>89</v>
      </c>
      <c r="N18" s="41" t="s">
        <v>89</v>
      </c>
      <c r="O18" s="64"/>
      <c r="P18" s="41" t="s">
        <v>89</v>
      </c>
      <c r="Q18" s="46" t="str">
        <f t="shared" si="2"/>
        <v>-</v>
      </c>
      <c r="R18" s="64"/>
      <c r="S18" s="41"/>
      <c r="T18" s="41"/>
      <c r="U18" s="46" t="e">
        <f t="shared" si="0"/>
        <v>#DIV/0!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>
        <f t="shared" si="4"/>
        <v>0</v>
      </c>
      <c r="G19" s="41"/>
      <c r="H19" s="40"/>
      <c r="I19" s="42">
        <f t="shared" si="3"/>
        <v>0</v>
      </c>
      <c r="J19" s="64"/>
      <c r="K19" s="114"/>
      <c r="L19" s="39"/>
      <c r="M19" s="41" t="s">
        <v>89</v>
      </c>
      <c r="N19" s="41" t="s">
        <v>89</v>
      </c>
      <c r="O19" s="64"/>
      <c r="P19" s="41" t="s">
        <v>89</v>
      </c>
      <c r="Q19" s="46" t="str">
        <f t="shared" si="2"/>
        <v>-</v>
      </c>
      <c r="R19" s="64"/>
      <c r="S19" s="41"/>
      <c r="T19" s="41"/>
      <c r="U19" s="46" t="e">
        <f t="shared" si="0"/>
        <v>#DIV/0!</v>
      </c>
      <c r="V19" s="39"/>
      <c r="W19" s="41" t="s">
        <v>89</v>
      </c>
      <c r="X19" s="41"/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62">
        <f>'2'!A23</f>
        <v>39830</v>
      </c>
      <c r="B20" s="81">
        <f t="shared" si="1"/>
        <v>0</v>
      </c>
      <c r="C20" s="160" t="str">
        <f>'2'!C22</f>
        <v>Middleton</v>
      </c>
      <c r="D20" s="81"/>
      <c r="E20" s="99" t="s">
        <v>89</v>
      </c>
      <c r="F20" s="76">
        <f t="shared" si="4"/>
        <v>0</v>
      </c>
      <c r="G20" s="101" t="s">
        <v>89</v>
      </c>
      <c r="H20" s="101" t="s">
        <v>93</v>
      </c>
      <c r="I20" s="102">
        <f t="shared" si="3"/>
        <v>0</v>
      </c>
      <c r="J20" s="64"/>
      <c r="K20" s="163"/>
      <c r="L20" s="39"/>
      <c r="M20" s="101" t="s">
        <v>89</v>
      </c>
      <c r="N20" s="101" t="s">
        <v>89</v>
      </c>
      <c r="O20" s="64"/>
      <c r="P20" s="101" t="s">
        <v>89</v>
      </c>
      <c r="Q20" s="105" t="str">
        <f t="shared" si="2"/>
        <v>-</v>
      </c>
      <c r="R20" s="64"/>
      <c r="S20" s="101"/>
      <c r="T20" s="101"/>
      <c r="U20" s="105" t="e">
        <f t="shared" si="0"/>
        <v>#DIV/0!</v>
      </c>
      <c r="V20" s="39"/>
      <c r="W20" s="101" t="s">
        <v>89</v>
      </c>
      <c r="X20" s="101" t="s">
        <v>89</v>
      </c>
      <c r="Y20" s="39"/>
      <c r="Z20" s="101" t="s">
        <v>89</v>
      </c>
      <c r="AA20" s="101" t="s">
        <v>89</v>
      </c>
      <c r="AB20" s="64"/>
      <c r="AC20" s="101" t="s">
        <v>93</v>
      </c>
      <c r="AD20" s="101" t="s">
        <v>93</v>
      </c>
      <c r="AE20" s="101" t="s">
        <v>93</v>
      </c>
    </row>
    <row r="21" spans="1:31" s="29" customFormat="1" ht="13" customHeight="1">
      <c r="A21" s="162">
        <f>'2'!A24</f>
        <v>39100</v>
      </c>
      <c r="B21" s="81">
        <f t="shared" si="1"/>
        <v>0</v>
      </c>
      <c r="C21" s="160" t="str">
        <f>'2'!C23</f>
        <v>Fond du Lac</v>
      </c>
      <c r="D21" s="81"/>
      <c r="E21" s="99" t="s">
        <v>89</v>
      </c>
      <c r="F21" s="76">
        <f t="shared" si="4"/>
        <v>0</v>
      </c>
      <c r="G21" s="101" t="s">
        <v>89</v>
      </c>
      <c r="H21" s="101" t="s">
        <v>93</v>
      </c>
      <c r="I21" s="102">
        <f t="shared" si="3"/>
        <v>0</v>
      </c>
      <c r="J21" s="64"/>
      <c r="K21" s="163"/>
      <c r="L21" s="39"/>
      <c r="M21" s="101" t="s">
        <v>89</v>
      </c>
      <c r="N21" s="101" t="s">
        <v>89</v>
      </c>
      <c r="O21" s="64"/>
      <c r="P21" s="101" t="s">
        <v>89</v>
      </c>
      <c r="Q21" s="105" t="str">
        <f t="shared" si="2"/>
        <v>-</v>
      </c>
      <c r="R21" s="64"/>
      <c r="S21" s="101"/>
      <c r="T21" s="101"/>
      <c r="U21" s="105" t="e">
        <f t="shared" si="0"/>
        <v>#DIV/0!</v>
      </c>
      <c r="V21" s="39"/>
      <c r="W21" s="101" t="s">
        <v>89</v>
      </c>
      <c r="X21" s="101" t="s">
        <v>89</v>
      </c>
      <c r="Y21" s="39"/>
      <c r="Z21" s="101" t="s">
        <v>89</v>
      </c>
      <c r="AA21" s="101" t="s">
        <v>89</v>
      </c>
      <c r="AB21" s="64"/>
      <c r="AC21" s="101" t="s">
        <v>93</v>
      </c>
      <c r="AD21" s="101" t="s">
        <v>93</v>
      </c>
      <c r="AE21" s="101" t="s">
        <v>93</v>
      </c>
    </row>
    <row r="22" spans="1:31" s="29" customFormat="1" ht="13" customHeight="1">
      <c r="A22" s="162" t="e">
        <f>'2'!#REF!</f>
        <v>#REF!</v>
      </c>
      <c r="B22" s="81">
        <f t="shared" si="1"/>
        <v>0</v>
      </c>
      <c r="C22" s="160" t="e">
        <f>'2'!#REF!</f>
        <v>#REF!</v>
      </c>
      <c r="D22" s="81"/>
      <c r="E22" s="99" t="s">
        <v>89</v>
      </c>
      <c r="F22" s="76">
        <f t="shared" si="4"/>
        <v>0</v>
      </c>
      <c r="G22" s="101" t="s">
        <v>89</v>
      </c>
      <c r="H22" s="101" t="s">
        <v>93</v>
      </c>
      <c r="I22" s="102">
        <f t="shared" si="3"/>
        <v>0</v>
      </c>
      <c r="J22" s="64"/>
      <c r="K22" s="163"/>
      <c r="L22" s="39"/>
      <c r="M22" s="101" t="s">
        <v>89</v>
      </c>
      <c r="N22" s="101" t="s">
        <v>89</v>
      </c>
      <c r="O22" s="64"/>
      <c r="P22" s="101" t="s">
        <v>89</v>
      </c>
      <c r="Q22" s="105" t="str">
        <f t="shared" si="2"/>
        <v>-</v>
      </c>
      <c r="R22" s="64"/>
      <c r="S22" s="101"/>
      <c r="T22" s="101"/>
      <c r="U22" s="105" t="e">
        <f t="shared" si="0"/>
        <v>#DIV/0!</v>
      </c>
      <c r="V22" s="39"/>
      <c r="W22" s="101" t="s">
        <v>89</v>
      </c>
      <c r="X22" s="101" t="s">
        <v>89</v>
      </c>
      <c r="Y22" s="39"/>
      <c r="Z22" s="101" t="s">
        <v>89</v>
      </c>
      <c r="AA22" s="101" t="s">
        <v>89</v>
      </c>
      <c r="AB22" s="64"/>
      <c r="AC22" s="101" t="s">
        <v>93</v>
      </c>
      <c r="AD22" s="101" t="s">
        <v>93</v>
      </c>
      <c r="AE22" s="101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>
        <f t="shared" si="4"/>
        <v>0</v>
      </c>
      <c r="G23" s="41" t="s">
        <v>89</v>
      </c>
      <c r="H23" s="40" t="s">
        <v>93</v>
      </c>
      <c r="I23" s="42">
        <f t="shared" si="3"/>
        <v>0</v>
      </c>
      <c r="J23" s="64"/>
      <c r="K23" s="114"/>
      <c r="L23" s="39"/>
      <c r="M23" s="41"/>
      <c r="N23" s="41"/>
      <c r="O23" s="64"/>
      <c r="P23" s="41" t="s">
        <v>89</v>
      </c>
      <c r="Q23" s="46" t="str">
        <f t="shared" si="2"/>
        <v>-</v>
      </c>
      <c r="R23" s="64"/>
      <c r="S23" s="41"/>
      <c r="T23" s="41"/>
      <c r="U23" s="46" t="e">
        <f t="shared" si="0"/>
        <v>#DIV/0!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62" t="e">
        <f>'2'!#REF!</f>
        <v>#REF!</v>
      </c>
      <c r="B24" s="81">
        <f t="shared" si="1"/>
        <v>0</v>
      </c>
      <c r="C24" s="160" t="e">
        <f>'2'!#REF!</f>
        <v>#REF!</v>
      </c>
      <c r="D24" s="81"/>
      <c r="E24" s="99"/>
      <c r="F24" s="76">
        <f t="shared" si="4"/>
        <v>0</v>
      </c>
      <c r="G24" s="101" t="s">
        <v>89</v>
      </c>
      <c r="H24" s="101" t="s">
        <v>93</v>
      </c>
      <c r="I24" s="102">
        <f t="shared" si="3"/>
        <v>0</v>
      </c>
      <c r="J24" s="64"/>
      <c r="K24" s="163"/>
      <c r="L24" s="39"/>
      <c r="M24" s="101" t="s">
        <v>89</v>
      </c>
      <c r="N24" s="101" t="s">
        <v>89</v>
      </c>
      <c r="O24" s="64"/>
      <c r="P24" s="101" t="s">
        <v>89</v>
      </c>
      <c r="Q24" s="105" t="str">
        <f t="shared" si="2"/>
        <v>-</v>
      </c>
      <c r="R24" s="64"/>
      <c r="S24" s="101"/>
      <c r="T24" s="101"/>
      <c r="U24" s="105" t="e">
        <f t="shared" si="0"/>
        <v>#DIV/0!</v>
      </c>
      <c r="V24" s="39"/>
      <c r="W24" s="101" t="s">
        <v>89</v>
      </c>
      <c r="X24" s="101" t="s">
        <v>89</v>
      </c>
      <c r="Y24" s="39"/>
      <c r="Z24" s="101" t="s">
        <v>89</v>
      </c>
      <c r="AA24" s="101" t="s">
        <v>89</v>
      </c>
      <c r="AB24" s="64"/>
      <c r="AC24" s="101" t="s">
        <v>93</v>
      </c>
      <c r="AD24" s="101" t="s">
        <v>93</v>
      </c>
      <c r="AE24" s="101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>
        <f t="shared" si="4"/>
        <v>0</v>
      </c>
      <c r="G25" s="41"/>
      <c r="H25" s="40"/>
      <c r="I25" s="42">
        <f t="shared" si="3"/>
        <v>0</v>
      </c>
      <c r="J25" s="64"/>
      <c r="K25" s="114"/>
      <c r="L25" s="39"/>
      <c r="M25" s="41" t="s">
        <v>89</v>
      </c>
      <c r="N25" s="41" t="s">
        <v>89</v>
      </c>
      <c r="O25" s="64"/>
      <c r="P25" s="41" t="s">
        <v>89</v>
      </c>
      <c r="Q25" s="46" t="str">
        <f t="shared" si="2"/>
        <v>-</v>
      </c>
      <c r="R25" s="64"/>
      <c r="S25" s="41"/>
      <c r="T25" s="41"/>
      <c r="U25" s="46" t="e">
        <f t="shared" si="0"/>
        <v>#DIV/0!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>
        <f t="shared" si="4"/>
        <v>0</v>
      </c>
      <c r="G26" s="41"/>
      <c r="H26" s="40"/>
      <c r="I26" s="42">
        <f t="shared" si="3"/>
        <v>0</v>
      </c>
      <c r="J26" s="64"/>
      <c r="K26" s="114"/>
      <c r="L26" s="39"/>
      <c r="M26" s="41" t="s">
        <v>89</v>
      </c>
      <c r="N26" s="41" t="s">
        <v>89</v>
      </c>
      <c r="O26" s="64"/>
      <c r="P26" s="41" t="s">
        <v>89</v>
      </c>
      <c r="Q26" s="46" t="str">
        <f t="shared" si="2"/>
        <v>-</v>
      </c>
      <c r="R26" s="64"/>
      <c r="S26" s="41"/>
      <c r="T26" s="41"/>
      <c r="U26" s="46" t="e">
        <f t="shared" si="0"/>
        <v>#DIV/0!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>
        <f t="shared" si="4"/>
        <v>0</v>
      </c>
      <c r="G27" s="41"/>
      <c r="H27" s="40"/>
      <c r="I27" s="42">
        <f t="shared" si="3"/>
        <v>0</v>
      </c>
      <c r="J27" s="64"/>
      <c r="K27" s="114"/>
      <c r="L27" s="39"/>
      <c r="M27" s="41" t="s">
        <v>89</v>
      </c>
      <c r="N27" s="41" t="s">
        <v>89</v>
      </c>
      <c r="O27" s="64"/>
      <c r="P27" s="41" t="s">
        <v>89</v>
      </c>
      <c r="Q27" s="46" t="str">
        <f t="shared" si="2"/>
        <v>-</v>
      </c>
      <c r="R27" s="64"/>
      <c r="S27" s="41"/>
      <c r="T27" s="41"/>
      <c r="U27" s="46" t="e">
        <f t="shared" si="0"/>
        <v>#DIV/0!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>
        <f>IF(AND(E28&lt;&gt;"",E28&lt;&gt;"-"),1,0)</f>
        <v>0</v>
      </c>
      <c r="G28" s="41"/>
      <c r="H28" s="40"/>
      <c r="I28" s="42">
        <f t="shared" si="3"/>
        <v>0</v>
      </c>
      <c r="J28" s="64"/>
      <c r="K28" s="114"/>
      <c r="L28" s="39"/>
      <c r="M28" s="41" t="s">
        <v>89</v>
      </c>
      <c r="N28" s="41" t="s">
        <v>89</v>
      </c>
      <c r="O28" s="64"/>
      <c r="P28" s="41" t="s">
        <v>89</v>
      </c>
      <c r="Q28" s="46" t="str">
        <f t="shared" si="2"/>
        <v>-</v>
      </c>
      <c r="R28" s="64"/>
      <c r="S28" s="41"/>
      <c r="T28" s="41"/>
      <c r="U28" s="46" t="e">
        <f t="shared" si="0"/>
        <v>#DIV/0!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 t="s">
        <v>93</v>
      </c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>
        <f t="shared" si="4"/>
        <v>0</v>
      </c>
      <c r="G29" s="41"/>
      <c r="H29" s="40"/>
      <c r="I29" s="42">
        <f t="shared" si="3"/>
        <v>0</v>
      </c>
      <c r="J29" s="64"/>
      <c r="K29" s="114"/>
      <c r="L29" s="39"/>
      <c r="M29" s="41" t="s">
        <v>89</v>
      </c>
      <c r="N29" s="41" t="s">
        <v>89</v>
      </c>
      <c r="O29" s="64"/>
      <c r="P29" s="41" t="s">
        <v>89</v>
      </c>
      <c r="Q29" s="46" t="str">
        <f t="shared" si="2"/>
        <v>-</v>
      </c>
      <c r="R29" s="64"/>
      <c r="S29" s="41"/>
      <c r="T29" s="41"/>
      <c r="U29" s="46" t="e">
        <f t="shared" si="0"/>
        <v>#DIV/0!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/>
      <c r="F30" s="76">
        <f t="shared" si="4"/>
        <v>0</v>
      </c>
      <c r="G30" s="41"/>
      <c r="H30" s="40"/>
      <c r="I30" s="42">
        <f t="shared" si="3"/>
        <v>0</v>
      </c>
      <c r="J30" s="64"/>
      <c r="K30" s="114"/>
      <c r="L30" s="39"/>
      <c r="M30" s="41" t="s">
        <v>89</v>
      </c>
      <c r="N30" s="41" t="s">
        <v>89</v>
      </c>
      <c r="O30" s="64"/>
      <c r="P30" s="41" t="s">
        <v>89</v>
      </c>
      <c r="Q30" s="46" t="str">
        <f t="shared" si="2"/>
        <v>-</v>
      </c>
      <c r="R30" s="64"/>
      <c r="S30" s="41"/>
      <c r="T30" s="41"/>
      <c r="U30" s="46" t="e">
        <f t="shared" si="0"/>
        <v>#DIV/0!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0</v>
      </c>
      <c r="H32" s="68">
        <f>SUM(H7:H30)</f>
        <v>1</v>
      </c>
      <c r="I32" s="42">
        <f>SUM(I7:I30)</f>
        <v>1</v>
      </c>
      <c r="K32" s="117">
        <f>IF((SUM(K7:K30)=0),"-",SUM(K7:K30))</f>
        <v>2</v>
      </c>
      <c r="L32" s="39"/>
      <c r="M32" s="118">
        <f>SUM(M7:M30)</f>
        <v>0</v>
      </c>
      <c r="N32" s="118">
        <f>SUM(N7:N30)</f>
        <v>0</v>
      </c>
      <c r="O32" s="64"/>
      <c r="P32" s="118">
        <f>SUM(P7:P30)</f>
        <v>1</v>
      </c>
      <c r="Q32" s="72" t="str">
        <f>IF(P32=0,"-",IF(AND(G32=0,P32&gt;0),"0.000",G32/P32))</f>
        <v>0.000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 t="s">
        <v>89</v>
      </c>
      <c r="H34" s="40"/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/>
      <c r="T34" s="41"/>
      <c r="U34" s="46" t="e">
        <f t="shared" ref="U34:U40" si="9">IF((S34="-"),"-",IF((AND(S34=0,T34&gt;0)),"0.000",S34/T34))</f>
        <v>#DIV/0!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 t="s">
        <v>89</v>
      </c>
      <c r="H35" s="40"/>
      <c r="I35" s="42">
        <f t="shared" si="7"/>
        <v>0</v>
      </c>
      <c r="J35" s="64"/>
      <c r="K35" s="114"/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/>
      <c r="T35" s="41"/>
      <c r="U35" s="46" t="e">
        <f t="shared" si="9"/>
        <v>#DIV/0!</v>
      </c>
      <c r="V35" s="39"/>
      <c r="W35" s="41" t="s">
        <v>18</v>
      </c>
      <c r="X35" s="41"/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/>
      <c r="L36" s="39"/>
      <c r="M36" s="41"/>
      <c r="N36" s="41"/>
      <c r="O36" s="64"/>
      <c r="P36" s="41" t="s">
        <v>89</v>
      </c>
      <c r="Q36" s="46" t="str">
        <f t="shared" si="8"/>
        <v>-</v>
      </c>
      <c r="R36" s="64"/>
      <c r="S36" s="41"/>
      <c r="T36" s="41"/>
      <c r="U36" s="46" t="e">
        <f t="shared" si="9"/>
        <v>#DIV/0!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0</v>
      </c>
      <c r="H44" s="121">
        <f>H32+H42</f>
        <v>1</v>
      </c>
      <c r="I44" s="121">
        <f>I32+I42</f>
        <v>1</v>
      </c>
      <c r="K44" s="122">
        <f>IF(K32="-",K42,IF(K42="-",K32,K32+K42))</f>
        <v>2</v>
      </c>
      <c r="M44" s="121">
        <f>M32+M42</f>
        <v>0</v>
      </c>
      <c r="N44" s="121">
        <f>N32+N42</f>
        <v>0</v>
      </c>
      <c r="P44" s="121">
        <f>P32+P42</f>
        <v>1</v>
      </c>
      <c r="Q44" s="123" t="str">
        <f>IF(P44=0,"-",IF(AND(G44=0,P44&gt;0),"0.000",G44/P44))</f>
        <v>0.000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sheetCalcPr fullCalcOnLoad="1"/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/>
  <conditionalFormatting sqref="N7:N30 N34:N40">
    <cfRule type="cellIs" dxfId="76" priority="0" stopIfTrue="1" operator="notEqual">
      <formula>"-"</formula>
    </cfRule>
  </conditionalFormatting>
  <conditionalFormatting sqref="N32 N42 N44">
    <cfRule type="cellIs" dxfId="75" priority="1" stopIfTrue="1" operator="notEqual">
      <formula>0</formula>
    </cfRule>
  </conditionalFormatting>
  <conditionalFormatting sqref="K33">
    <cfRule type="cellIs" dxfId="74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4"/>
  <sheetViews>
    <sheetView zoomScale="150" workbookViewId="0">
      <selection activeCell="F7" sqref="F7"/>
    </sheetView>
  </sheetViews>
  <sheetFormatPr baseColWidth="10" defaultColWidth="11.5" defaultRowHeight="13"/>
  <cols>
    <col min="1" max="1" width="6.83203125" customWidth="1"/>
    <col min="2" max="2" width="0.6640625" customWidth="1"/>
    <col min="3" max="3" width="20.83203125" customWidth="1"/>
    <col min="4" max="4" width="0.6640625" customWidth="1"/>
    <col min="5" max="5" width="3.5" customWidth="1"/>
    <col min="6" max="6" width="0.6640625" customWidth="1"/>
    <col min="7" max="8" width="4.83203125" customWidth="1"/>
    <col min="9" max="9" width="6.83203125" customWidth="1"/>
    <col min="10" max="10" width="0.6640625" customWidth="1"/>
    <col min="11" max="11" width="4.83203125" customWidth="1"/>
    <col min="12" max="12" width="0.6640625" customWidth="1"/>
    <col min="13" max="14" width="4.83203125" customWidth="1"/>
    <col min="15" max="15" width="0.6640625" customWidth="1"/>
    <col min="16" max="16" width="4.83203125" customWidth="1"/>
    <col min="17" max="17" width="6.5" customWidth="1"/>
    <col min="18" max="18" width="0.6640625" customWidth="1"/>
    <col min="19" max="20" width="4.83203125" customWidth="1"/>
    <col min="21" max="21" width="5.83203125" customWidth="1"/>
    <col min="22" max="22" width="0.6640625" customWidth="1"/>
    <col min="23" max="24" width="4.83203125" customWidth="1"/>
    <col min="25" max="25" width="0.6640625" customWidth="1"/>
    <col min="26" max="27" width="4.83203125" customWidth="1"/>
    <col min="28" max="28" width="0.6640625" customWidth="1"/>
    <col min="29" max="31" width="4.83203125" customWidth="1"/>
  </cols>
  <sheetData>
    <row r="1" spans="1:32" s="1" customFormat="1" ht="45" customHeight="1">
      <c r="A1" s="5"/>
      <c r="B1" s="5"/>
      <c r="C1" s="5"/>
      <c r="D1" s="5"/>
      <c r="E1" s="5"/>
      <c r="F1" s="5"/>
      <c r="G1" s="5"/>
      <c r="H1" s="14"/>
      <c r="I1" s="14"/>
      <c r="J1" s="14"/>
      <c r="L1" s="13"/>
      <c r="M1" s="199" t="str">
        <f>'2'!M1</f>
        <v>2012-13 Game Statistics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6"/>
    </row>
    <row r="2" spans="1:32" s="1" customFormat="1" ht="28" customHeight="1">
      <c r="A2" s="10"/>
      <c r="B2" s="10"/>
      <c r="C2" s="10"/>
      <c r="D2" s="10"/>
      <c r="E2" s="10"/>
      <c r="F2" s="10"/>
      <c r="G2" s="10"/>
      <c r="I2" s="15"/>
      <c r="J2" s="15"/>
      <c r="L2"/>
      <c r="M2" s="254" t="str">
        <f>CONCATENATE('Regular Season'!A12," - ",'Regular Season'!C12)</f>
        <v>12 - Cammy England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2" ht="5" customHeight="1"/>
    <row r="4" spans="1:32" s="34" customFormat="1" ht="13" customHeight="1">
      <c r="B4" s="75"/>
      <c r="D4" s="75"/>
      <c r="F4" s="75"/>
      <c r="G4" s="29"/>
      <c r="H4" s="29"/>
      <c r="I4" s="29"/>
      <c r="K4" s="29"/>
      <c r="L4" s="29"/>
      <c r="M4" s="188" t="s">
        <v>54</v>
      </c>
      <c r="N4" s="189"/>
      <c r="P4" s="188" t="s">
        <v>72</v>
      </c>
      <c r="Q4" s="189"/>
      <c r="S4" s="188" t="s">
        <v>86</v>
      </c>
      <c r="T4" s="253"/>
      <c r="U4" s="189"/>
      <c r="V4" s="29"/>
      <c r="W4" s="188" t="s">
        <v>71</v>
      </c>
      <c r="X4" s="189"/>
      <c r="Y4" s="29"/>
      <c r="Z4" s="188" t="s">
        <v>41</v>
      </c>
      <c r="AA4" s="189"/>
      <c r="AC4" s="188" t="s">
        <v>39</v>
      </c>
      <c r="AD4" s="253"/>
      <c r="AE4" s="189"/>
    </row>
    <row r="5" spans="1:32" s="33" customFormat="1" ht="13" customHeight="1">
      <c r="A5" s="74" t="s">
        <v>83</v>
      </c>
      <c r="B5" s="29"/>
      <c r="C5" s="74" t="s">
        <v>84</v>
      </c>
      <c r="D5" s="29"/>
      <c r="E5" s="74" t="s">
        <v>85</v>
      </c>
      <c r="F5" s="29"/>
      <c r="G5" s="74" t="s">
        <v>59</v>
      </c>
      <c r="H5" s="74" t="s">
        <v>38</v>
      </c>
      <c r="I5" s="74" t="s">
        <v>63</v>
      </c>
      <c r="K5" s="74" t="s">
        <v>64</v>
      </c>
      <c r="L5" s="29"/>
      <c r="M5" s="74" t="s">
        <v>48</v>
      </c>
      <c r="N5" s="74" t="s">
        <v>50</v>
      </c>
      <c r="P5" s="74" t="s">
        <v>66</v>
      </c>
      <c r="Q5" s="74" t="s">
        <v>73</v>
      </c>
      <c r="S5" s="74" t="s">
        <v>87</v>
      </c>
      <c r="T5" s="74" t="s">
        <v>88</v>
      </c>
      <c r="U5" s="74" t="s">
        <v>73</v>
      </c>
      <c r="V5" s="29"/>
      <c r="W5" s="74" t="s">
        <v>67</v>
      </c>
      <c r="X5" s="74" t="s">
        <v>68</v>
      </c>
      <c r="Y5" s="29"/>
      <c r="Z5" s="74" t="s">
        <v>69</v>
      </c>
      <c r="AA5" s="74" t="s">
        <v>70</v>
      </c>
      <c r="AC5" s="74" t="s">
        <v>44</v>
      </c>
      <c r="AD5" s="74" t="s">
        <v>45</v>
      </c>
      <c r="AE5" s="74" t="s">
        <v>42</v>
      </c>
    </row>
    <row r="6" spans="1:32" s="33" customFormat="1" ht="8" customHeight="1">
      <c r="B6" s="29"/>
      <c r="D6" s="29"/>
      <c r="F6" s="29"/>
      <c r="G6" s="96"/>
      <c r="H6" s="96"/>
      <c r="I6" s="96"/>
      <c r="K6" s="96"/>
      <c r="L6" s="29"/>
      <c r="M6" s="36"/>
      <c r="N6" s="36"/>
      <c r="P6" s="96"/>
      <c r="Q6" s="96"/>
      <c r="S6" s="96"/>
      <c r="T6" s="96"/>
      <c r="V6" s="29"/>
      <c r="Y6" s="29"/>
    </row>
    <row r="7" spans="1:32" s="64" customFormat="1" ht="13" customHeight="1">
      <c r="A7" s="125">
        <f>'2'!A7</f>
        <v>39774</v>
      </c>
      <c r="B7" s="126">
        <f>IF(AND(Q7&lt;&gt;"",Q7&lt;&gt;"-"),1,0)</f>
        <v>1</v>
      </c>
      <c r="C7" s="128" t="str">
        <f>'2'!C7</f>
        <v>Beaver Dam</v>
      </c>
      <c r="D7" s="126"/>
      <c r="E7" s="51" t="s">
        <v>60</v>
      </c>
      <c r="F7" s="82">
        <f>IF(AND(E7&lt;&gt;"",E7&lt;&gt;"-"),1,0)</f>
        <v>1</v>
      </c>
      <c r="G7" s="41" t="s">
        <v>89</v>
      </c>
      <c r="H7" s="40">
        <v>3</v>
      </c>
      <c r="I7" s="42">
        <f>SUM(G7:H7)</f>
        <v>3</v>
      </c>
      <c r="K7" s="114">
        <v>7</v>
      </c>
      <c r="L7" s="39"/>
      <c r="M7" s="41"/>
      <c r="N7" s="41"/>
      <c r="P7" s="41">
        <v>2</v>
      </c>
      <c r="Q7" s="46" t="str">
        <f>IF(P7="-","-",IF(G7="-","0.000",G7/P7))</f>
        <v>0.000</v>
      </c>
      <c r="S7" s="41" t="s">
        <v>89</v>
      </c>
      <c r="T7" s="41" t="s">
        <v>89</v>
      </c>
      <c r="U7" s="46" t="str">
        <f t="shared" ref="U7:U30" si="0">IF((S7="-"),"-",IF((AND(S7=0,T7&gt;0)),"0.000",S7/T7))</f>
        <v>-</v>
      </c>
      <c r="V7" s="39"/>
      <c r="W7" s="41" t="s">
        <v>89</v>
      </c>
      <c r="X7" s="41" t="s">
        <v>89</v>
      </c>
      <c r="Y7" s="39"/>
      <c r="Z7" s="41" t="s">
        <v>89</v>
      </c>
      <c r="AA7" s="41" t="s">
        <v>89</v>
      </c>
      <c r="AC7" s="47" t="s">
        <v>93</v>
      </c>
      <c r="AD7" s="47" t="s">
        <v>93</v>
      </c>
      <c r="AE7" s="47" t="s">
        <v>93</v>
      </c>
    </row>
    <row r="8" spans="1:32" s="33" customFormat="1" ht="13" customHeight="1">
      <c r="A8" s="124">
        <f>'2'!A8</f>
        <v>39778</v>
      </c>
      <c r="B8" s="126">
        <f t="shared" ref="B8:B30" si="1">IF(AND(Q8&lt;&gt;"",Q8&lt;&gt;"-"),1,0)</f>
        <v>1</v>
      </c>
      <c r="C8" s="128" t="str">
        <f>'2'!C8</f>
        <v>Ice Dogs</v>
      </c>
      <c r="D8" s="81"/>
      <c r="E8" s="51" t="s">
        <v>60</v>
      </c>
      <c r="F8" s="82">
        <f t="shared" ref="F8:F10" si="2">IF(AND(E8&lt;&gt;"",E8&lt;&gt;"-"),1,0)</f>
        <v>1</v>
      </c>
      <c r="G8" s="41"/>
      <c r="H8" s="40"/>
      <c r="I8" s="42">
        <f>SUM(G8:H8)</f>
        <v>0</v>
      </c>
      <c r="J8" s="64"/>
      <c r="K8" s="114">
        <v>-3</v>
      </c>
      <c r="L8" s="39"/>
      <c r="M8" s="41"/>
      <c r="N8" s="41"/>
      <c r="O8" s="64"/>
      <c r="P8" s="41">
        <v>1</v>
      </c>
      <c r="Q8" s="46">
        <f t="shared" ref="Q8:Q30" si="3">IF(P8="-","-",IF(G8="-","0.000",G8/P8))</f>
        <v>0</v>
      </c>
      <c r="R8" s="64"/>
      <c r="S8" s="41" t="s">
        <v>89</v>
      </c>
      <c r="T8" s="41" t="s">
        <v>89</v>
      </c>
      <c r="U8" s="46" t="str">
        <f t="shared" si="0"/>
        <v>-</v>
      </c>
      <c r="V8" s="39"/>
      <c r="W8" s="41"/>
      <c r="X8" s="41" t="s">
        <v>89</v>
      </c>
      <c r="Y8" s="39"/>
      <c r="Z8" s="41" t="s">
        <v>89</v>
      </c>
      <c r="AA8" s="41" t="s">
        <v>89</v>
      </c>
      <c r="AB8" s="64"/>
      <c r="AC8" s="47" t="s">
        <v>93</v>
      </c>
      <c r="AD8" s="47" t="s">
        <v>93</v>
      </c>
      <c r="AE8" s="47"/>
    </row>
    <row r="9" spans="1:32" s="33" customFormat="1" ht="13" customHeight="1">
      <c r="A9" s="124">
        <f>'2'!A9</f>
        <v>39781</v>
      </c>
      <c r="B9" s="126">
        <f t="shared" si="1"/>
        <v>0</v>
      </c>
      <c r="C9" s="128" t="str">
        <f>'2'!C9</f>
        <v>Beloit</v>
      </c>
      <c r="D9" s="81"/>
      <c r="E9" s="51" t="s">
        <v>60</v>
      </c>
      <c r="F9" s="82">
        <f t="shared" si="2"/>
        <v>1</v>
      </c>
      <c r="G9" s="41"/>
      <c r="H9" s="40"/>
      <c r="I9" s="42">
        <f t="shared" ref="I9:I30" si="4">SUM(G9:H9)</f>
        <v>0</v>
      </c>
      <c r="J9" s="64"/>
      <c r="K9" s="114">
        <v>3</v>
      </c>
      <c r="L9" s="39"/>
      <c r="M9" s="41">
        <v>1</v>
      </c>
      <c r="N9" s="41">
        <v>2</v>
      </c>
      <c r="O9" s="64"/>
      <c r="P9" s="41" t="s">
        <v>89</v>
      </c>
      <c r="Q9" s="46" t="str">
        <f t="shared" si="3"/>
        <v>-</v>
      </c>
      <c r="R9" s="64"/>
      <c r="S9" s="41" t="s">
        <v>89</v>
      </c>
      <c r="T9" s="41" t="s">
        <v>89</v>
      </c>
      <c r="U9" s="46" t="str">
        <f t="shared" si="0"/>
        <v>-</v>
      </c>
      <c r="V9" s="39"/>
      <c r="W9" s="41" t="s">
        <v>89</v>
      </c>
      <c r="X9" s="41" t="s">
        <v>89</v>
      </c>
      <c r="Y9" s="39"/>
      <c r="Z9" s="41" t="s">
        <v>89</v>
      </c>
      <c r="AA9" s="41" t="s">
        <v>89</v>
      </c>
      <c r="AB9" s="64"/>
      <c r="AC9" s="47" t="s">
        <v>93</v>
      </c>
      <c r="AD9" s="47" t="s">
        <v>93</v>
      </c>
      <c r="AE9" s="47" t="s">
        <v>93</v>
      </c>
    </row>
    <row r="10" spans="1:32" s="33" customFormat="1" ht="13" customHeight="1">
      <c r="A10" s="124">
        <f>'2'!A10</f>
        <v>39782</v>
      </c>
      <c r="B10" s="126">
        <f t="shared" si="1"/>
        <v>0</v>
      </c>
      <c r="C10" s="128" t="str">
        <f>'2'!C10</f>
        <v>Wisconsin Storm</v>
      </c>
      <c r="D10" s="81"/>
      <c r="E10" s="51" t="s">
        <v>60</v>
      </c>
      <c r="F10" s="82">
        <f t="shared" si="2"/>
        <v>1</v>
      </c>
      <c r="G10" s="41"/>
      <c r="H10" s="40"/>
      <c r="I10" s="42">
        <f t="shared" si="4"/>
        <v>0</v>
      </c>
      <c r="J10" s="64"/>
      <c r="K10" s="114">
        <v>-2</v>
      </c>
      <c r="L10" s="39"/>
      <c r="M10" s="41"/>
      <c r="N10" s="41"/>
      <c r="O10" s="64"/>
      <c r="P10" s="41" t="s">
        <v>89</v>
      </c>
      <c r="Q10" s="46" t="str">
        <f t="shared" si="3"/>
        <v>-</v>
      </c>
      <c r="R10" s="64"/>
      <c r="S10" s="41" t="s">
        <v>89</v>
      </c>
      <c r="T10" s="41" t="s">
        <v>89</v>
      </c>
      <c r="U10" s="46" t="str">
        <f t="shared" si="0"/>
        <v>-</v>
      </c>
      <c r="V10" s="39"/>
      <c r="W10" s="41" t="s">
        <v>89</v>
      </c>
      <c r="X10" s="41" t="s">
        <v>89</v>
      </c>
      <c r="Y10" s="39"/>
      <c r="Z10" s="41" t="s">
        <v>89</v>
      </c>
      <c r="AA10" s="41" t="s">
        <v>89</v>
      </c>
      <c r="AB10" s="64"/>
      <c r="AC10" s="47" t="s">
        <v>93</v>
      </c>
      <c r="AD10" s="47" t="s">
        <v>93</v>
      </c>
      <c r="AE10" s="47" t="s">
        <v>93</v>
      </c>
    </row>
    <row r="11" spans="1:32" s="29" customFormat="1" ht="13" customHeight="1">
      <c r="A11" s="124">
        <f>'2'!A11</f>
        <v>39785</v>
      </c>
      <c r="B11" s="126">
        <f t="shared" si="1"/>
        <v>0</v>
      </c>
      <c r="C11" s="128" t="str">
        <f>'2'!C11</f>
        <v>Sun Prairie</v>
      </c>
      <c r="D11" s="81"/>
      <c r="E11" s="51"/>
      <c r="F11" s="76"/>
      <c r="G11" s="41"/>
      <c r="H11" s="40"/>
      <c r="I11" s="42">
        <f t="shared" si="4"/>
        <v>0</v>
      </c>
      <c r="J11" s="64"/>
      <c r="K11" s="114"/>
      <c r="L11" s="39"/>
      <c r="M11" s="41"/>
      <c r="N11" s="41"/>
      <c r="O11" s="64"/>
      <c r="P11" s="41" t="s">
        <v>89</v>
      </c>
      <c r="Q11" s="46" t="str">
        <f t="shared" si="3"/>
        <v>-</v>
      </c>
      <c r="R11" s="64"/>
      <c r="S11" s="41" t="s">
        <v>89</v>
      </c>
      <c r="T11" s="41" t="s">
        <v>89</v>
      </c>
      <c r="U11" s="46" t="str">
        <f t="shared" si="0"/>
        <v>-</v>
      </c>
      <c r="V11" s="39"/>
      <c r="W11" s="41" t="s">
        <v>89</v>
      </c>
      <c r="X11" s="41" t="s">
        <v>89</v>
      </c>
      <c r="Y11" s="39"/>
      <c r="Z11" s="41" t="s">
        <v>89</v>
      </c>
      <c r="AA11" s="41" t="s">
        <v>89</v>
      </c>
      <c r="AB11" s="64"/>
      <c r="AC11" s="47" t="s">
        <v>93</v>
      </c>
      <c r="AD11" s="47" t="s">
        <v>93</v>
      </c>
      <c r="AE11" s="47" t="s">
        <v>93</v>
      </c>
    </row>
    <row r="12" spans="1:32" s="29" customFormat="1" ht="13" customHeight="1">
      <c r="A12" s="124">
        <f>'2'!A12</f>
        <v>39789</v>
      </c>
      <c r="B12" s="126">
        <f t="shared" si="1"/>
        <v>0</v>
      </c>
      <c r="C12" s="128" t="str">
        <f>'2'!C12</f>
        <v>Green Bay</v>
      </c>
      <c r="D12" s="81"/>
      <c r="E12" s="51"/>
      <c r="F12" s="76"/>
      <c r="G12" s="41"/>
      <c r="H12" s="40"/>
      <c r="I12" s="42">
        <f t="shared" si="4"/>
        <v>0</v>
      </c>
      <c r="J12" s="64"/>
      <c r="K12" s="114"/>
      <c r="L12" s="39"/>
      <c r="M12" s="41"/>
      <c r="N12" s="41"/>
      <c r="O12" s="64"/>
      <c r="P12" s="41" t="s">
        <v>89</v>
      </c>
      <c r="Q12" s="46" t="str">
        <f t="shared" si="3"/>
        <v>-</v>
      </c>
      <c r="R12" s="64"/>
      <c r="S12" s="41" t="s">
        <v>89</v>
      </c>
      <c r="T12" s="41" t="s">
        <v>89</v>
      </c>
      <c r="U12" s="46" t="str">
        <f t="shared" si="0"/>
        <v>-</v>
      </c>
      <c r="V12" s="39"/>
      <c r="W12" s="41" t="s">
        <v>89</v>
      </c>
      <c r="X12" s="41" t="s">
        <v>89</v>
      </c>
      <c r="Y12" s="39"/>
      <c r="Z12" s="41" t="s">
        <v>89</v>
      </c>
      <c r="AA12" s="41" t="s">
        <v>89</v>
      </c>
      <c r="AB12" s="64"/>
      <c r="AC12" s="47" t="s">
        <v>93</v>
      </c>
      <c r="AD12" s="47" t="s">
        <v>93</v>
      </c>
      <c r="AE12" s="47" t="s">
        <v>93</v>
      </c>
    </row>
    <row r="13" spans="1:32" s="29" customFormat="1" ht="13" customHeight="1">
      <c r="A13" s="124">
        <f>'2'!A13</f>
        <v>39792</v>
      </c>
      <c r="B13" s="81">
        <f t="shared" si="1"/>
        <v>0</v>
      </c>
      <c r="C13" s="129" t="str">
        <f>'2'!C13</f>
        <v>Brookfield Coop</v>
      </c>
      <c r="D13" s="81"/>
      <c r="E13" s="51"/>
      <c r="F13" s="76"/>
      <c r="G13" s="41"/>
      <c r="H13" s="40"/>
      <c r="I13" s="42">
        <f t="shared" si="4"/>
        <v>0</v>
      </c>
      <c r="J13" s="64"/>
      <c r="K13" s="114"/>
      <c r="L13" s="39"/>
      <c r="M13" s="41"/>
      <c r="N13" s="41"/>
      <c r="O13" s="64"/>
      <c r="P13" s="41" t="s">
        <v>89</v>
      </c>
      <c r="Q13" s="46" t="str">
        <f t="shared" si="3"/>
        <v>-</v>
      </c>
      <c r="R13" s="64"/>
      <c r="S13" s="41" t="s">
        <v>89</v>
      </c>
      <c r="T13" s="41" t="s">
        <v>89</v>
      </c>
      <c r="U13" s="46" t="str">
        <f t="shared" si="0"/>
        <v>-</v>
      </c>
      <c r="V13" s="39"/>
      <c r="W13" s="41" t="s">
        <v>89</v>
      </c>
      <c r="X13" s="41" t="s">
        <v>89</v>
      </c>
      <c r="Y13" s="39"/>
      <c r="Z13" s="41" t="s">
        <v>89</v>
      </c>
      <c r="AA13" s="41" t="s">
        <v>89</v>
      </c>
      <c r="AB13" s="64"/>
      <c r="AC13" s="47" t="s">
        <v>93</v>
      </c>
      <c r="AD13" s="47" t="s">
        <v>93</v>
      </c>
      <c r="AE13" s="47" t="s">
        <v>93</v>
      </c>
    </row>
    <row r="14" spans="1:32" s="29" customFormat="1" ht="13" customHeight="1">
      <c r="A14" s="124">
        <f>'2'!A14</f>
        <v>39801</v>
      </c>
      <c r="B14" s="81">
        <f t="shared" si="1"/>
        <v>0</v>
      </c>
      <c r="C14" s="129" t="str">
        <f>'2'!C14</f>
        <v>Fox City Stars</v>
      </c>
      <c r="D14" s="81"/>
      <c r="E14" s="51"/>
      <c r="F14" s="76"/>
      <c r="G14" s="41"/>
      <c r="H14" s="40"/>
      <c r="I14" s="42">
        <f t="shared" si="4"/>
        <v>0</v>
      </c>
      <c r="J14" s="64"/>
      <c r="K14" s="114"/>
      <c r="L14" s="39"/>
      <c r="M14" s="41"/>
      <c r="N14" s="41"/>
      <c r="O14" s="64"/>
      <c r="P14" s="41" t="s">
        <v>89</v>
      </c>
      <c r="Q14" s="46" t="str">
        <f t="shared" si="3"/>
        <v>-</v>
      </c>
      <c r="R14" s="64"/>
      <c r="S14" s="41" t="s">
        <v>89</v>
      </c>
      <c r="T14" s="41" t="s">
        <v>89</v>
      </c>
      <c r="U14" s="46" t="str">
        <f t="shared" si="0"/>
        <v>-</v>
      </c>
      <c r="V14" s="39"/>
      <c r="W14" s="41" t="s">
        <v>89</v>
      </c>
      <c r="X14" s="41" t="s">
        <v>89</v>
      </c>
      <c r="Y14" s="39"/>
      <c r="Z14" s="41" t="s">
        <v>89</v>
      </c>
      <c r="AA14" s="41" t="s">
        <v>89</v>
      </c>
      <c r="AB14" s="64"/>
      <c r="AC14" s="47" t="s">
        <v>93</v>
      </c>
      <c r="AD14" s="47" t="s">
        <v>93</v>
      </c>
      <c r="AE14" s="47" t="s">
        <v>93</v>
      </c>
    </row>
    <row r="15" spans="1:32" s="29" customFormat="1" ht="13" customHeight="1">
      <c r="A15" s="124">
        <f>'2'!A18</f>
        <v>39812</v>
      </c>
      <c r="B15" s="81">
        <f t="shared" si="1"/>
        <v>0</v>
      </c>
      <c r="C15" s="129" t="e">
        <f>'2'!#REF!</f>
        <v>#REF!</v>
      </c>
      <c r="D15" s="81"/>
      <c r="E15" s="51"/>
      <c r="F15" s="76"/>
      <c r="G15" s="41"/>
      <c r="H15" s="40"/>
      <c r="I15" s="42">
        <f t="shared" si="4"/>
        <v>0</v>
      </c>
      <c r="J15" s="64"/>
      <c r="K15" s="114"/>
      <c r="L15" s="39"/>
      <c r="M15" s="41"/>
      <c r="N15" s="41"/>
      <c r="O15" s="64"/>
      <c r="P15" s="41" t="s">
        <v>89</v>
      </c>
      <c r="Q15" s="46" t="str">
        <f t="shared" si="3"/>
        <v>-</v>
      </c>
      <c r="R15" s="64"/>
      <c r="S15" s="41" t="s">
        <v>89</v>
      </c>
      <c r="T15" s="41" t="s">
        <v>89</v>
      </c>
      <c r="U15" s="46" t="str">
        <f t="shared" si="0"/>
        <v>-</v>
      </c>
      <c r="V15" s="39"/>
      <c r="W15" s="41" t="s">
        <v>89</v>
      </c>
      <c r="X15" s="41" t="s">
        <v>89</v>
      </c>
      <c r="Y15" s="39"/>
      <c r="Z15" s="41" t="s">
        <v>89</v>
      </c>
      <c r="AA15" s="41" t="s">
        <v>89</v>
      </c>
      <c r="AB15" s="64"/>
      <c r="AC15" s="47" t="s">
        <v>93</v>
      </c>
      <c r="AD15" s="47" t="s">
        <v>93</v>
      </c>
      <c r="AE15" s="47" t="s">
        <v>93</v>
      </c>
    </row>
    <row r="16" spans="1:32" s="29" customFormat="1" ht="13" customHeight="1">
      <c r="A16" s="124">
        <f>'2'!A19</f>
        <v>39816</v>
      </c>
      <c r="B16" s="81">
        <f t="shared" si="1"/>
        <v>0</v>
      </c>
      <c r="C16" s="129" t="str">
        <f>'2'!C18</f>
        <v>Wisconsin Storm</v>
      </c>
      <c r="D16" s="81"/>
      <c r="E16" s="51"/>
      <c r="F16" s="76"/>
      <c r="G16" s="41"/>
      <c r="H16" s="40"/>
      <c r="I16" s="42">
        <f t="shared" si="4"/>
        <v>0</v>
      </c>
      <c r="J16" s="64"/>
      <c r="K16" s="114"/>
      <c r="L16" s="39"/>
      <c r="M16" s="41"/>
      <c r="N16" s="41"/>
      <c r="O16" s="64"/>
      <c r="P16" s="41" t="s">
        <v>89</v>
      </c>
      <c r="Q16" s="46" t="str">
        <f t="shared" si="3"/>
        <v>-</v>
      </c>
      <c r="R16" s="64"/>
      <c r="S16" s="41" t="s">
        <v>89</v>
      </c>
      <c r="T16" s="41" t="s">
        <v>89</v>
      </c>
      <c r="U16" s="46" t="str">
        <f t="shared" si="0"/>
        <v>-</v>
      </c>
      <c r="V16" s="39"/>
      <c r="W16" s="41" t="s">
        <v>89</v>
      </c>
      <c r="X16" s="41" t="s">
        <v>89</v>
      </c>
      <c r="Y16" s="39"/>
      <c r="Z16" s="41" t="s">
        <v>89</v>
      </c>
      <c r="AA16" s="41" t="s">
        <v>89</v>
      </c>
      <c r="AB16" s="64"/>
      <c r="AC16" s="47" t="s">
        <v>93</v>
      </c>
      <c r="AD16" s="47" t="s">
        <v>93</v>
      </c>
      <c r="AE16" s="47" t="s">
        <v>93</v>
      </c>
    </row>
    <row r="17" spans="1:31" s="29" customFormat="1" ht="13" customHeight="1">
      <c r="A17" s="124">
        <f>'2'!A20</f>
        <v>39817</v>
      </c>
      <c r="B17" s="81">
        <f t="shared" si="1"/>
        <v>0</v>
      </c>
      <c r="C17" s="129" t="str">
        <f>'2'!C19</f>
        <v>Stoughton</v>
      </c>
      <c r="D17" s="81"/>
      <c r="E17" s="51"/>
      <c r="F17" s="76"/>
      <c r="G17" s="41"/>
      <c r="H17" s="40"/>
      <c r="I17" s="42">
        <f t="shared" si="4"/>
        <v>0</v>
      </c>
      <c r="J17" s="64"/>
      <c r="K17" s="114"/>
      <c r="L17" s="39"/>
      <c r="M17" s="41"/>
      <c r="N17" s="41"/>
      <c r="O17" s="64"/>
      <c r="P17" s="41" t="s">
        <v>89</v>
      </c>
      <c r="Q17" s="46" t="str">
        <f t="shared" si="3"/>
        <v>-</v>
      </c>
      <c r="R17" s="64"/>
      <c r="S17" s="41" t="s">
        <v>89</v>
      </c>
      <c r="T17" s="41" t="s">
        <v>89</v>
      </c>
      <c r="U17" s="46" t="str">
        <f t="shared" si="0"/>
        <v>-</v>
      </c>
      <c r="V17" s="39"/>
      <c r="W17" s="41" t="s">
        <v>89</v>
      </c>
      <c r="X17" s="41" t="s">
        <v>89</v>
      </c>
      <c r="Y17" s="39"/>
      <c r="Z17" s="41" t="s">
        <v>89</v>
      </c>
      <c r="AA17" s="41" t="s">
        <v>89</v>
      </c>
      <c r="AB17" s="64"/>
      <c r="AC17" s="47" t="s">
        <v>93</v>
      </c>
      <c r="AD17" s="47" t="s">
        <v>93</v>
      </c>
      <c r="AE17" s="47" t="s">
        <v>93</v>
      </c>
    </row>
    <row r="18" spans="1:31" s="29" customFormat="1" ht="13" customHeight="1">
      <c r="A18" s="124">
        <f>'2'!A21</f>
        <v>39822</v>
      </c>
      <c r="B18" s="81">
        <f t="shared" si="1"/>
        <v>0</v>
      </c>
      <c r="C18" s="129" t="str">
        <f>'2'!C20</f>
        <v>Appleton</v>
      </c>
      <c r="D18" s="81"/>
      <c r="E18" s="51"/>
      <c r="F18" s="76"/>
      <c r="G18" s="41"/>
      <c r="H18" s="40"/>
      <c r="I18" s="42">
        <f t="shared" si="4"/>
        <v>0</v>
      </c>
      <c r="J18" s="64"/>
      <c r="K18" s="114"/>
      <c r="L18" s="39"/>
      <c r="M18" s="41"/>
      <c r="N18" s="41"/>
      <c r="O18" s="64"/>
      <c r="P18" s="41" t="s">
        <v>89</v>
      </c>
      <c r="Q18" s="46" t="str">
        <f t="shared" si="3"/>
        <v>-</v>
      </c>
      <c r="R18" s="64"/>
      <c r="S18" s="41" t="s">
        <v>89</v>
      </c>
      <c r="T18" s="41" t="s">
        <v>89</v>
      </c>
      <c r="U18" s="46" t="str">
        <f t="shared" si="0"/>
        <v>-</v>
      </c>
      <c r="V18" s="39"/>
      <c r="W18" s="41" t="s">
        <v>89</v>
      </c>
      <c r="X18" s="41" t="s">
        <v>89</v>
      </c>
      <c r="Y18" s="39"/>
      <c r="Z18" s="41" t="s">
        <v>89</v>
      </c>
      <c r="AA18" s="41" t="s">
        <v>89</v>
      </c>
      <c r="AB18" s="64"/>
      <c r="AC18" s="47" t="s">
        <v>93</v>
      </c>
      <c r="AD18" s="47" t="s">
        <v>93</v>
      </c>
      <c r="AE18" s="47" t="s">
        <v>93</v>
      </c>
    </row>
    <row r="19" spans="1:31" s="29" customFormat="1" ht="13" customHeight="1">
      <c r="A19" s="124">
        <f>'2'!A22</f>
        <v>39824</v>
      </c>
      <c r="B19" s="81">
        <f t="shared" si="1"/>
        <v>0</v>
      </c>
      <c r="C19" s="129" t="str">
        <f>'2'!C21</f>
        <v>USM</v>
      </c>
      <c r="D19" s="81"/>
      <c r="E19" s="51"/>
      <c r="F19" s="76"/>
      <c r="G19" s="41"/>
      <c r="H19" s="40"/>
      <c r="I19" s="42">
        <f t="shared" si="4"/>
        <v>0</v>
      </c>
      <c r="J19" s="64"/>
      <c r="K19" s="114"/>
      <c r="L19" s="39"/>
      <c r="M19" s="41"/>
      <c r="N19" s="41"/>
      <c r="O19" s="64"/>
      <c r="P19" s="41" t="s">
        <v>89</v>
      </c>
      <c r="Q19" s="46" t="str">
        <f t="shared" si="3"/>
        <v>-</v>
      </c>
      <c r="R19" s="64"/>
      <c r="S19" s="41" t="s">
        <v>89</v>
      </c>
      <c r="T19" s="41" t="s">
        <v>89</v>
      </c>
      <c r="U19" s="46" t="str">
        <f t="shared" si="0"/>
        <v>-</v>
      </c>
      <c r="V19" s="39"/>
      <c r="W19" s="41" t="s">
        <v>89</v>
      </c>
      <c r="X19" s="41"/>
      <c r="Y19" s="39"/>
      <c r="Z19" s="41" t="s">
        <v>89</v>
      </c>
      <c r="AA19" s="41" t="s">
        <v>89</v>
      </c>
      <c r="AB19" s="64"/>
      <c r="AC19" s="47" t="s">
        <v>93</v>
      </c>
      <c r="AD19" s="47" t="s">
        <v>93</v>
      </c>
      <c r="AE19" s="47" t="s">
        <v>93</v>
      </c>
    </row>
    <row r="20" spans="1:31" s="29" customFormat="1" ht="13" customHeight="1">
      <c r="A20" s="124">
        <f>'2'!A23</f>
        <v>39830</v>
      </c>
      <c r="B20" s="81">
        <f t="shared" si="1"/>
        <v>0</v>
      </c>
      <c r="C20" s="129" t="str">
        <f>'2'!C22</f>
        <v>Middleton</v>
      </c>
      <c r="D20" s="81"/>
      <c r="E20" s="51"/>
      <c r="F20" s="76"/>
      <c r="G20" s="41"/>
      <c r="H20" s="40"/>
      <c r="I20" s="42">
        <f t="shared" si="4"/>
        <v>0</v>
      </c>
      <c r="J20" s="64"/>
      <c r="K20" s="114"/>
      <c r="L20" s="39"/>
      <c r="M20" s="41"/>
      <c r="N20" s="41"/>
      <c r="O20" s="64"/>
      <c r="P20" s="41" t="s">
        <v>89</v>
      </c>
      <c r="Q20" s="46" t="str">
        <f t="shared" si="3"/>
        <v>-</v>
      </c>
      <c r="R20" s="64"/>
      <c r="S20" s="41" t="s">
        <v>89</v>
      </c>
      <c r="T20" s="41" t="s">
        <v>89</v>
      </c>
      <c r="U20" s="46" t="str">
        <f t="shared" si="0"/>
        <v>-</v>
      </c>
      <c r="V20" s="39"/>
      <c r="W20" s="41" t="s">
        <v>89</v>
      </c>
      <c r="X20" s="41" t="s">
        <v>89</v>
      </c>
      <c r="Y20" s="39"/>
      <c r="Z20" s="41" t="s">
        <v>89</v>
      </c>
      <c r="AA20" s="41" t="s">
        <v>89</v>
      </c>
      <c r="AB20" s="64"/>
      <c r="AC20" s="47" t="s">
        <v>93</v>
      </c>
      <c r="AD20" s="47" t="s">
        <v>93</v>
      </c>
      <c r="AE20" s="47" t="s">
        <v>93</v>
      </c>
    </row>
    <row r="21" spans="1:31" s="29" customFormat="1" ht="13" customHeight="1">
      <c r="A21" s="124">
        <f>'2'!A24</f>
        <v>39100</v>
      </c>
      <c r="B21" s="81">
        <f t="shared" si="1"/>
        <v>0</v>
      </c>
      <c r="C21" s="129" t="str">
        <f>'2'!C23</f>
        <v>Fond du Lac</v>
      </c>
      <c r="D21" s="81"/>
      <c r="E21" s="51"/>
      <c r="F21" s="76"/>
      <c r="G21" s="41"/>
      <c r="H21" s="40"/>
      <c r="I21" s="42">
        <f t="shared" si="4"/>
        <v>0</v>
      </c>
      <c r="J21" s="64"/>
      <c r="K21" s="114"/>
      <c r="L21" s="39"/>
      <c r="M21" s="41"/>
      <c r="N21" s="41"/>
      <c r="O21" s="64"/>
      <c r="P21" s="41" t="s">
        <v>89</v>
      </c>
      <c r="Q21" s="46" t="str">
        <f t="shared" si="3"/>
        <v>-</v>
      </c>
      <c r="R21" s="64"/>
      <c r="S21" s="41" t="s">
        <v>89</v>
      </c>
      <c r="T21" s="41" t="s">
        <v>89</v>
      </c>
      <c r="U21" s="46" t="str">
        <f t="shared" si="0"/>
        <v>-</v>
      </c>
      <c r="V21" s="39"/>
      <c r="W21" s="41" t="s">
        <v>89</v>
      </c>
      <c r="X21" s="41" t="s">
        <v>89</v>
      </c>
      <c r="Y21" s="39"/>
      <c r="Z21" s="41" t="s">
        <v>89</v>
      </c>
      <c r="AA21" s="41" t="s">
        <v>89</v>
      </c>
      <c r="AB21" s="64"/>
      <c r="AC21" s="47" t="s">
        <v>93</v>
      </c>
      <c r="AD21" s="47" t="s">
        <v>93</v>
      </c>
      <c r="AE21" s="47" t="s">
        <v>93</v>
      </c>
    </row>
    <row r="22" spans="1:31" s="29" customFormat="1" ht="13" customHeight="1">
      <c r="A22" s="124" t="e">
        <f>'2'!#REF!</f>
        <v>#REF!</v>
      </c>
      <c r="B22" s="81">
        <f t="shared" si="1"/>
        <v>0</v>
      </c>
      <c r="C22" s="129" t="e">
        <f>'2'!#REF!</f>
        <v>#REF!</v>
      </c>
      <c r="D22" s="81"/>
      <c r="E22" s="51"/>
      <c r="F22" s="76"/>
      <c r="G22" s="41"/>
      <c r="H22" s="40"/>
      <c r="I22" s="42">
        <f t="shared" si="4"/>
        <v>0</v>
      </c>
      <c r="J22" s="64"/>
      <c r="K22" s="114"/>
      <c r="L22" s="39"/>
      <c r="M22" s="41"/>
      <c r="N22" s="41"/>
      <c r="O22" s="64"/>
      <c r="P22" s="41" t="s">
        <v>89</v>
      </c>
      <c r="Q22" s="46" t="str">
        <f t="shared" si="3"/>
        <v>-</v>
      </c>
      <c r="R22" s="64"/>
      <c r="S22" s="41" t="s">
        <v>89</v>
      </c>
      <c r="T22" s="41" t="s">
        <v>89</v>
      </c>
      <c r="U22" s="46" t="str">
        <f t="shared" si="0"/>
        <v>-</v>
      </c>
      <c r="V22" s="39"/>
      <c r="W22" s="41" t="s">
        <v>89</v>
      </c>
      <c r="X22" s="41" t="s">
        <v>89</v>
      </c>
      <c r="Y22" s="39"/>
      <c r="Z22" s="41" t="s">
        <v>89</v>
      </c>
      <c r="AA22" s="41" t="s">
        <v>89</v>
      </c>
      <c r="AB22" s="64"/>
      <c r="AC22" s="47" t="s">
        <v>93</v>
      </c>
      <c r="AD22" s="47" t="s">
        <v>93</v>
      </c>
      <c r="AE22" s="47" t="s">
        <v>93</v>
      </c>
    </row>
    <row r="23" spans="1:31" s="29" customFormat="1" ht="13" customHeight="1">
      <c r="A23" s="124" t="e">
        <f>'2'!#REF!</f>
        <v>#REF!</v>
      </c>
      <c r="B23" s="81">
        <f t="shared" si="1"/>
        <v>0</v>
      </c>
      <c r="C23" s="129" t="e">
        <f>'2'!#REF!</f>
        <v>#REF!</v>
      </c>
      <c r="D23" s="81"/>
      <c r="E23" s="51"/>
      <c r="F23" s="76"/>
      <c r="G23" s="41"/>
      <c r="H23" s="40"/>
      <c r="I23" s="42">
        <f t="shared" si="4"/>
        <v>0</v>
      </c>
      <c r="J23" s="64"/>
      <c r="K23" s="114"/>
      <c r="L23" s="39"/>
      <c r="M23" s="41"/>
      <c r="N23" s="41"/>
      <c r="O23" s="64"/>
      <c r="P23" s="41" t="s">
        <v>89</v>
      </c>
      <c r="Q23" s="46" t="str">
        <f t="shared" si="3"/>
        <v>-</v>
      </c>
      <c r="R23" s="64"/>
      <c r="S23" s="41" t="s">
        <v>89</v>
      </c>
      <c r="T23" s="41" t="s">
        <v>89</v>
      </c>
      <c r="U23" s="46" t="str">
        <f t="shared" si="0"/>
        <v>-</v>
      </c>
      <c r="V23" s="39"/>
      <c r="W23" s="41" t="s">
        <v>89</v>
      </c>
      <c r="X23" s="41" t="s">
        <v>89</v>
      </c>
      <c r="Y23" s="39"/>
      <c r="Z23" s="41" t="s">
        <v>89</v>
      </c>
      <c r="AA23" s="41" t="s">
        <v>89</v>
      </c>
      <c r="AB23" s="64"/>
      <c r="AC23" s="47" t="s">
        <v>93</v>
      </c>
      <c r="AD23" s="47" t="s">
        <v>93</v>
      </c>
      <c r="AE23" s="47" t="s">
        <v>93</v>
      </c>
    </row>
    <row r="24" spans="1:31" s="29" customFormat="1" ht="13" customHeight="1">
      <c r="A24" s="124" t="e">
        <f>'2'!#REF!</f>
        <v>#REF!</v>
      </c>
      <c r="B24" s="81">
        <f t="shared" si="1"/>
        <v>0</v>
      </c>
      <c r="C24" s="129" t="e">
        <f>'2'!#REF!</f>
        <v>#REF!</v>
      </c>
      <c r="D24" s="81"/>
      <c r="E24" s="51"/>
      <c r="F24" s="76"/>
      <c r="G24" s="41"/>
      <c r="H24" s="40"/>
      <c r="I24" s="42">
        <f t="shared" si="4"/>
        <v>0</v>
      </c>
      <c r="J24" s="64"/>
      <c r="K24" s="114"/>
      <c r="L24" s="39"/>
      <c r="M24" s="41"/>
      <c r="N24" s="41"/>
      <c r="O24" s="64"/>
      <c r="P24" s="41" t="s">
        <v>89</v>
      </c>
      <c r="Q24" s="46" t="str">
        <f t="shared" si="3"/>
        <v>-</v>
      </c>
      <c r="R24" s="64"/>
      <c r="S24" s="41" t="s">
        <v>89</v>
      </c>
      <c r="T24" s="41" t="s">
        <v>89</v>
      </c>
      <c r="U24" s="46" t="str">
        <f t="shared" si="0"/>
        <v>-</v>
      </c>
      <c r="V24" s="39"/>
      <c r="W24" s="41" t="s">
        <v>89</v>
      </c>
      <c r="X24" s="41" t="s">
        <v>89</v>
      </c>
      <c r="Y24" s="39"/>
      <c r="Z24" s="41" t="s">
        <v>89</v>
      </c>
      <c r="AA24" s="41" t="s">
        <v>89</v>
      </c>
      <c r="AB24" s="64"/>
      <c r="AC24" s="47" t="s">
        <v>93</v>
      </c>
      <c r="AD24" s="47" t="s">
        <v>93</v>
      </c>
      <c r="AE24" s="47" t="s">
        <v>93</v>
      </c>
    </row>
    <row r="25" spans="1:31" s="29" customFormat="1" ht="13" customHeight="1">
      <c r="A25" s="124">
        <f>'2'!A25</f>
        <v>39834</v>
      </c>
      <c r="B25" s="81">
        <f t="shared" si="1"/>
        <v>0</v>
      </c>
      <c r="C25" s="129" t="str">
        <f>'2'!C25</f>
        <v>Finals</v>
      </c>
      <c r="D25" s="81"/>
      <c r="E25" s="51"/>
      <c r="F25" s="76"/>
      <c r="G25" s="41"/>
      <c r="H25" s="40"/>
      <c r="I25" s="42">
        <f t="shared" si="4"/>
        <v>0</v>
      </c>
      <c r="J25" s="64"/>
      <c r="K25" s="114"/>
      <c r="L25" s="39"/>
      <c r="M25" s="41"/>
      <c r="N25" s="41"/>
      <c r="O25" s="64"/>
      <c r="P25" s="41" t="s">
        <v>89</v>
      </c>
      <c r="Q25" s="46" t="str">
        <f t="shared" si="3"/>
        <v>-</v>
      </c>
      <c r="R25" s="64"/>
      <c r="S25" s="41" t="s">
        <v>89</v>
      </c>
      <c r="T25" s="41" t="s">
        <v>89</v>
      </c>
      <c r="U25" s="46" t="str">
        <f t="shared" si="0"/>
        <v>-</v>
      </c>
      <c r="V25" s="39"/>
      <c r="W25" s="41" t="s">
        <v>89</v>
      </c>
      <c r="X25" s="41" t="s">
        <v>89</v>
      </c>
      <c r="Y25" s="39"/>
      <c r="Z25" s="41" t="s">
        <v>89</v>
      </c>
      <c r="AA25" s="41" t="s">
        <v>89</v>
      </c>
      <c r="AB25" s="64"/>
      <c r="AC25" s="47" t="s">
        <v>93</v>
      </c>
      <c r="AD25" s="47" t="s">
        <v>93</v>
      </c>
      <c r="AE25" s="47" t="s">
        <v>93</v>
      </c>
    </row>
    <row r="26" spans="1:31" s="29" customFormat="1" ht="13" customHeight="1">
      <c r="A26" s="124">
        <f>'2'!A26</f>
        <v>39837</v>
      </c>
      <c r="B26" s="81">
        <f t="shared" si="1"/>
        <v>0</v>
      </c>
      <c r="C26" s="129" t="str">
        <f>'2'!C26</f>
        <v>Tournament</v>
      </c>
      <c r="D26" s="81"/>
      <c r="E26" s="51"/>
      <c r="F26" s="76"/>
      <c r="G26" s="41"/>
      <c r="H26" s="40"/>
      <c r="I26" s="42">
        <f t="shared" si="4"/>
        <v>0</v>
      </c>
      <c r="J26" s="64"/>
      <c r="K26" s="114"/>
      <c r="L26" s="39"/>
      <c r="M26" s="41"/>
      <c r="N26" s="41"/>
      <c r="O26" s="64"/>
      <c r="P26" s="41" t="s">
        <v>89</v>
      </c>
      <c r="Q26" s="46" t="str">
        <f t="shared" si="3"/>
        <v>-</v>
      </c>
      <c r="R26" s="64"/>
      <c r="S26" s="41" t="s">
        <v>89</v>
      </c>
      <c r="T26" s="41" t="s">
        <v>89</v>
      </c>
      <c r="U26" s="46" t="str">
        <f t="shared" si="0"/>
        <v>-</v>
      </c>
      <c r="V26" s="39"/>
      <c r="W26" s="41" t="s">
        <v>89</v>
      </c>
      <c r="X26" s="41" t="s">
        <v>89</v>
      </c>
      <c r="Y26" s="39"/>
      <c r="Z26" s="41" t="s">
        <v>89</v>
      </c>
      <c r="AA26" s="41" t="s">
        <v>89</v>
      </c>
      <c r="AB26" s="64"/>
      <c r="AC26" s="47" t="s">
        <v>93</v>
      </c>
      <c r="AD26" s="47" t="s">
        <v>93</v>
      </c>
      <c r="AE26" s="47" t="s">
        <v>93</v>
      </c>
    </row>
    <row r="27" spans="1:31" s="29" customFormat="1" ht="13" customHeight="1">
      <c r="A27" s="124">
        <f>'2'!A27</f>
        <v>39838</v>
      </c>
      <c r="B27" s="81">
        <f t="shared" si="1"/>
        <v>0</v>
      </c>
      <c r="C27" s="129" t="str">
        <f>'2'!C27</f>
        <v>Tournament</v>
      </c>
      <c r="D27" s="81"/>
      <c r="E27" s="51"/>
      <c r="F27" s="76"/>
      <c r="G27" s="41"/>
      <c r="H27" s="40"/>
      <c r="I27" s="42">
        <f t="shared" si="4"/>
        <v>0</v>
      </c>
      <c r="J27" s="64"/>
      <c r="K27" s="114"/>
      <c r="L27" s="39"/>
      <c r="M27" s="41"/>
      <c r="N27" s="41"/>
      <c r="O27" s="64"/>
      <c r="P27" s="41" t="s">
        <v>89</v>
      </c>
      <c r="Q27" s="46" t="str">
        <f t="shared" si="3"/>
        <v>-</v>
      </c>
      <c r="R27" s="64"/>
      <c r="S27" s="41" t="s">
        <v>89</v>
      </c>
      <c r="T27" s="41" t="s">
        <v>89</v>
      </c>
      <c r="U27" s="46" t="str">
        <f t="shared" si="0"/>
        <v>-</v>
      </c>
      <c r="V27" s="39"/>
      <c r="W27" s="41" t="s">
        <v>89</v>
      </c>
      <c r="X27" s="41" t="s">
        <v>89</v>
      </c>
      <c r="Y27" s="39"/>
      <c r="Z27" s="41" t="s">
        <v>89</v>
      </c>
      <c r="AA27" s="41" t="s">
        <v>89</v>
      </c>
      <c r="AB27" s="64"/>
      <c r="AC27" s="47" t="s">
        <v>93</v>
      </c>
      <c r="AD27" s="47" t="s">
        <v>93</v>
      </c>
      <c r="AE27" s="47" t="s">
        <v>93</v>
      </c>
    </row>
    <row r="28" spans="1:31" s="29" customFormat="1" ht="13" customHeight="1">
      <c r="A28" s="124">
        <f>'2'!A28</f>
        <v>39841</v>
      </c>
      <c r="B28" s="81">
        <f t="shared" si="1"/>
        <v>0</v>
      </c>
      <c r="C28" s="129" t="str">
        <f>'2'!C28</f>
        <v>Brookfield Coop</v>
      </c>
      <c r="D28" s="81"/>
      <c r="E28" s="51"/>
      <c r="F28" s="76"/>
      <c r="G28" s="41"/>
      <c r="H28" s="40"/>
      <c r="I28" s="42">
        <f t="shared" si="4"/>
        <v>0</v>
      </c>
      <c r="J28" s="64"/>
      <c r="K28" s="114"/>
      <c r="L28" s="39"/>
      <c r="M28" s="41"/>
      <c r="N28" s="41"/>
      <c r="O28" s="64"/>
      <c r="P28" s="41" t="s">
        <v>89</v>
      </c>
      <c r="Q28" s="46" t="str">
        <f t="shared" si="3"/>
        <v>-</v>
      </c>
      <c r="R28" s="64"/>
      <c r="S28" s="41" t="s">
        <v>89</v>
      </c>
      <c r="T28" s="41" t="s">
        <v>89</v>
      </c>
      <c r="U28" s="46" t="str">
        <f t="shared" si="0"/>
        <v>-</v>
      </c>
      <c r="V28" s="39"/>
      <c r="W28" s="41" t="s">
        <v>89</v>
      </c>
      <c r="X28" s="41" t="s">
        <v>89</v>
      </c>
      <c r="Y28" s="39"/>
      <c r="Z28" s="41" t="s">
        <v>89</v>
      </c>
      <c r="AA28" s="41" t="s">
        <v>89</v>
      </c>
      <c r="AB28" s="64"/>
      <c r="AC28" s="47"/>
      <c r="AD28" s="47" t="s">
        <v>93</v>
      </c>
      <c r="AE28" s="47" t="s">
        <v>93</v>
      </c>
    </row>
    <row r="29" spans="1:31" s="29" customFormat="1" ht="13" customHeight="1">
      <c r="A29" s="124">
        <f>'2'!A29</f>
        <v>39843</v>
      </c>
      <c r="B29" s="81">
        <f t="shared" si="1"/>
        <v>0</v>
      </c>
      <c r="C29" s="129" t="str">
        <f>'2'!C29</f>
        <v>Baraboo</v>
      </c>
      <c r="D29" s="81"/>
      <c r="E29" s="51"/>
      <c r="F29" s="76"/>
      <c r="G29" s="41"/>
      <c r="H29" s="40"/>
      <c r="I29" s="42">
        <f t="shared" si="4"/>
        <v>0</v>
      </c>
      <c r="J29" s="64"/>
      <c r="K29" s="114"/>
      <c r="L29" s="39"/>
      <c r="M29" s="41"/>
      <c r="N29" s="41"/>
      <c r="O29" s="64"/>
      <c r="P29" s="41" t="s">
        <v>89</v>
      </c>
      <c r="Q29" s="46" t="str">
        <f t="shared" si="3"/>
        <v>-</v>
      </c>
      <c r="R29" s="64"/>
      <c r="S29" s="41" t="s">
        <v>89</v>
      </c>
      <c r="T29" s="41" t="s">
        <v>89</v>
      </c>
      <c r="U29" s="46" t="str">
        <f t="shared" si="0"/>
        <v>-</v>
      </c>
      <c r="V29" s="39"/>
      <c r="W29" s="41" t="s">
        <v>89</v>
      </c>
      <c r="X29" s="41" t="s">
        <v>89</v>
      </c>
      <c r="Y29" s="39"/>
      <c r="Z29" s="41" t="s">
        <v>89</v>
      </c>
      <c r="AA29" s="41" t="s">
        <v>89</v>
      </c>
      <c r="AB29" s="64"/>
      <c r="AC29" s="47" t="s">
        <v>93</v>
      </c>
      <c r="AD29" s="47" t="s">
        <v>93</v>
      </c>
      <c r="AE29" s="47" t="s">
        <v>93</v>
      </c>
    </row>
    <row r="30" spans="1:31" s="29" customFormat="1" ht="13" customHeight="1">
      <c r="A30" s="124">
        <f>'2'!A31</f>
        <v>39848</v>
      </c>
      <c r="B30" s="81">
        <f t="shared" si="1"/>
        <v>0</v>
      </c>
      <c r="C30" s="129" t="str">
        <f>'2'!C31</f>
        <v>USM</v>
      </c>
      <c r="D30" s="81"/>
      <c r="E30" s="51"/>
      <c r="F30" s="76"/>
      <c r="G30" s="41"/>
      <c r="H30" s="40"/>
      <c r="I30" s="42">
        <f t="shared" si="4"/>
        <v>0</v>
      </c>
      <c r="J30" s="64"/>
      <c r="K30" s="114"/>
      <c r="L30" s="39"/>
      <c r="M30" s="41"/>
      <c r="N30" s="41"/>
      <c r="O30" s="64"/>
      <c r="P30" s="41" t="s">
        <v>89</v>
      </c>
      <c r="Q30" s="46" t="str">
        <f t="shared" si="3"/>
        <v>-</v>
      </c>
      <c r="R30" s="64"/>
      <c r="S30" s="41" t="s">
        <v>89</v>
      </c>
      <c r="T30" s="41" t="s">
        <v>89</v>
      </c>
      <c r="U30" s="46" t="str">
        <f t="shared" si="0"/>
        <v>-</v>
      </c>
      <c r="V30" s="39"/>
      <c r="W30" s="41" t="s">
        <v>89</v>
      </c>
      <c r="X30" s="41" t="s">
        <v>89</v>
      </c>
      <c r="Y30" s="39"/>
      <c r="Z30" s="41" t="s">
        <v>89</v>
      </c>
      <c r="AA30" s="41" t="s">
        <v>89</v>
      </c>
      <c r="AB30" s="64"/>
      <c r="AC30" s="47" t="s">
        <v>93</v>
      </c>
      <c r="AD30" s="47" t="s">
        <v>93</v>
      </c>
      <c r="AE30" s="47" t="s">
        <v>93</v>
      </c>
    </row>
    <row r="31" spans="1:31" s="33" customFormat="1" ht="6" customHeight="1">
      <c r="B31" s="29"/>
      <c r="D31" s="29"/>
      <c r="F31" s="29"/>
      <c r="G31" s="64"/>
      <c r="K31" s="64"/>
      <c r="L31" s="64"/>
      <c r="M31" s="64"/>
      <c r="N31" s="64"/>
      <c r="O31" s="64"/>
      <c r="P31" s="39"/>
      <c r="Q31" s="39"/>
      <c r="R31" s="39"/>
      <c r="S31" s="39"/>
      <c r="T31" s="64"/>
      <c r="U31" s="115"/>
      <c r="V31" s="39"/>
      <c r="W31" s="64"/>
      <c r="X31" s="64"/>
      <c r="Y31" s="39"/>
      <c r="Z31" s="64"/>
      <c r="AA31" s="64"/>
      <c r="AB31" s="64"/>
      <c r="AC31" s="64"/>
      <c r="AD31" s="64"/>
      <c r="AE31" s="64"/>
    </row>
    <row r="32" spans="1:31" s="33" customFormat="1" ht="14">
      <c r="A32" s="29"/>
      <c r="B32" s="29"/>
      <c r="C32" s="66" t="s">
        <v>31</v>
      </c>
      <c r="D32" s="29"/>
      <c r="E32" s="116">
        <f>SUM(F7:F30)</f>
        <v>4</v>
      </c>
      <c r="F32" s="29"/>
      <c r="G32" s="68">
        <f>SUM(G7:G30)</f>
        <v>0</v>
      </c>
      <c r="H32" s="68">
        <f>SUM(H7:H30)</f>
        <v>3</v>
      </c>
      <c r="I32" s="42">
        <f>SUM(I7:I30)</f>
        <v>3</v>
      </c>
      <c r="K32" s="117">
        <f>IF((SUM(K7:K30)=0),"-",SUM(K7:K30))</f>
        <v>5</v>
      </c>
      <c r="L32" s="39"/>
      <c r="M32" s="118">
        <f>SUM(M7:M30)</f>
        <v>1</v>
      </c>
      <c r="N32" s="118">
        <f>SUM(N7:N30)</f>
        <v>2</v>
      </c>
      <c r="O32" s="64"/>
      <c r="P32" s="118">
        <f>SUM(P7:P30)</f>
        <v>3</v>
      </c>
      <c r="Q32" s="72" t="str">
        <f>IF(P32=0,"-",IF(AND(G32=0,P32&gt;0),"0.000",G32/P32))</f>
        <v>0.000</v>
      </c>
      <c r="R32" s="64"/>
      <c r="S32" s="118">
        <f>SUM(S7:S30)</f>
        <v>0</v>
      </c>
      <c r="T32" s="118">
        <f>SUM(T7:T30)</f>
        <v>0</v>
      </c>
      <c r="U32" s="72" t="str">
        <f>IF(S32=0,"-",S32/T32)</f>
        <v>-</v>
      </c>
      <c r="V32" s="39"/>
      <c r="W32" s="118">
        <f>SUM(W7:W30)</f>
        <v>0</v>
      </c>
      <c r="X32" s="118">
        <f>SUM(X7:X30)</f>
        <v>0</v>
      </c>
      <c r="Y32" s="39"/>
      <c r="Z32" s="118">
        <f>SUM(Z7:Z30)</f>
        <v>0</v>
      </c>
      <c r="AA32" s="118">
        <f>SUM(AA7:AA30)</f>
        <v>0</v>
      </c>
      <c r="AB32" s="64"/>
      <c r="AC32" s="119">
        <f>SUM(AC7:AC30)</f>
        <v>0</v>
      </c>
      <c r="AD32" s="119">
        <f>SUM(AD7:AD30)</f>
        <v>0</v>
      </c>
      <c r="AE32" s="119">
        <f>SUM(AE7:AE30)</f>
        <v>0</v>
      </c>
    </row>
    <row r="33" spans="1:31" s="29" customFormat="1" ht="10" customHeight="1">
      <c r="K33" s="63"/>
    </row>
    <row r="34" spans="1:31" s="29" customFormat="1" ht="13" customHeight="1">
      <c r="A34" s="124">
        <f>'2'!A35</f>
        <v>39127</v>
      </c>
      <c r="B34" s="81">
        <f t="shared" ref="B34:B40" si="5">IF(AND(Q34&lt;&gt;"",Q34&lt;&gt;"-"),1,0)</f>
        <v>0</v>
      </c>
      <c r="C34" s="52" t="str">
        <f>'2'!C35</f>
        <v>Regionals - Waupun</v>
      </c>
      <c r="D34" s="81"/>
      <c r="E34" s="51"/>
      <c r="F34" s="76">
        <f t="shared" ref="F34:F40" si="6">IF(AND(E34&lt;&gt;"",E34&lt;&gt;"-"),1,0)</f>
        <v>0</v>
      </c>
      <c r="G34" s="41" t="s">
        <v>89</v>
      </c>
      <c r="H34" s="40" t="s">
        <v>93</v>
      </c>
      <c r="I34" s="42">
        <f t="shared" ref="I34:I40" si="7">SUM(G34:H34)</f>
        <v>0</v>
      </c>
      <c r="J34" s="64"/>
      <c r="K34" s="114"/>
      <c r="L34" s="39"/>
      <c r="M34" s="41" t="s">
        <v>89</v>
      </c>
      <c r="N34" s="41" t="s">
        <v>89</v>
      </c>
      <c r="O34" s="64"/>
      <c r="P34" s="41" t="s">
        <v>89</v>
      </c>
      <c r="Q34" s="46" t="str">
        <f t="shared" ref="Q34:Q40" si="8">IF(P34="-","-",IF(G34="-","0.000",G34/P34))</f>
        <v>-</v>
      </c>
      <c r="R34" s="64"/>
      <c r="S34" s="41" t="s">
        <v>89</v>
      </c>
      <c r="T34" s="41" t="s">
        <v>89</v>
      </c>
      <c r="U34" s="46" t="str">
        <f t="shared" ref="U34:U40" si="9">IF((S34="-"),"-",IF((AND(S34=0,T34&gt;0)),"0.000",S34/T34))</f>
        <v>-</v>
      </c>
      <c r="V34" s="39"/>
      <c r="W34" s="41" t="s">
        <v>89</v>
      </c>
      <c r="X34" s="41" t="s">
        <v>89</v>
      </c>
      <c r="Y34" s="39"/>
      <c r="Z34" s="41" t="s">
        <v>89</v>
      </c>
      <c r="AA34" s="41" t="s">
        <v>89</v>
      </c>
      <c r="AB34" s="64"/>
      <c r="AC34" s="47" t="s">
        <v>93</v>
      </c>
      <c r="AD34" s="47" t="s">
        <v>93</v>
      </c>
      <c r="AE34" s="47" t="s">
        <v>93</v>
      </c>
    </row>
    <row r="35" spans="1:31" s="29" customFormat="1" ht="13" customHeight="1">
      <c r="A35" s="124">
        <f>'2'!A36</f>
        <v>39129</v>
      </c>
      <c r="B35" s="81">
        <f t="shared" si="5"/>
        <v>0</v>
      </c>
      <c r="C35" s="52" t="str">
        <f>'2'!C36</f>
        <v>Regionals - Brookfield</v>
      </c>
      <c r="D35" s="81"/>
      <c r="E35" s="51"/>
      <c r="F35" s="76">
        <f t="shared" si="6"/>
        <v>0</v>
      </c>
      <c r="G35" s="41" t="s">
        <v>89</v>
      </c>
      <c r="H35" s="40"/>
      <c r="I35" s="42">
        <f t="shared" si="7"/>
        <v>0</v>
      </c>
      <c r="J35" s="64"/>
      <c r="K35" s="114"/>
      <c r="L35" s="39"/>
      <c r="M35" s="41" t="s">
        <v>89</v>
      </c>
      <c r="N35" s="41" t="s">
        <v>89</v>
      </c>
      <c r="O35" s="64"/>
      <c r="P35" s="41" t="s">
        <v>89</v>
      </c>
      <c r="Q35" s="46" t="str">
        <f t="shared" si="8"/>
        <v>-</v>
      </c>
      <c r="R35" s="64"/>
      <c r="S35" s="41" t="s">
        <v>89</v>
      </c>
      <c r="T35" s="41" t="s">
        <v>89</v>
      </c>
      <c r="U35" s="46" t="str">
        <f t="shared" si="9"/>
        <v>-</v>
      </c>
      <c r="V35" s="39"/>
      <c r="W35" s="41" t="s">
        <v>89</v>
      </c>
      <c r="X35" s="41" t="s">
        <v>89</v>
      </c>
      <c r="Y35" s="39"/>
      <c r="Z35" s="41" t="s">
        <v>89</v>
      </c>
      <c r="AA35" s="41" t="s">
        <v>89</v>
      </c>
      <c r="AB35" s="64"/>
      <c r="AC35" s="47" t="s">
        <v>93</v>
      </c>
      <c r="AD35" s="47" t="s">
        <v>93</v>
      </c>
      <c r="AE35" s="47" t="s">
        <v>93</v>
      </c>
    </row>
    <row r="36" spans="1:31" s="29" customFormat="1" ht="13" customHeight="1">
      <c r="A36" s="124">
        <f>'2'!A37</f>
        <v>39134</v>
      </c>
      <c r="B36" s="81">
        <f t="shared" si="5"/>
        <v>0</v>
      </c>
      <c r="C36" s="52" t="str">
        <f>'2'!C37</f>
        <v>Sectionals - FDL Springs</v>
      </c>
      <c r="D36" s="81"/>
      <c r="E36" s="51"/>
      <c r="F36" s="76">
        <f t="shared" si="6"/>
        <v>0</v>
      </c>
      <c r="G36" s="41" t="s">
        <v>89</v>
      </c>
      <c r="H36" s="40" t="s">
        <v>93</v>
      </c>
      <c r="I36" s="42">
        <f t="shared" si="7"/>
        <v>0</v>
      </c>
      <c r="J36" s="64"/>
      <c r="K36" s="114"/>
      <c r="L36" s="39"/>
      <c r="M36" s="41"/>
      <c r="N36" s="41"/>
      <c r="O36" s="64"/>
      <c r="P36" s="41" t="s">
        <v>89</v>
      </c>
      <c r="Q36" s="46" t="str">
        <f t="shared" si="8"/>
        <v>-</v>
      </c>
      <c r="R36" s="64"/>
      <c r="S36" s="41" t="s">
        <v>89</v>
      </c>
      <c r="T36" s="41" t="s">
        <v>89</v>
      </c>
      <c r="U36" s="46" t="str">
        <f t="shared" si="9"/>
        <v>-</v>
      </c>
      <c r="V36" s="39"/>
      <c r="W36" s="41" t="s">
        <v>89</v>
      </c>
      <c r="X36" s="41" t="s">
        <v>89</v>
      </c>
      <c r="Y36" s="39"/>
      <c r="Z36" s="41" t="s">
        <v>89</v>
      </c>
      <c r="AA36" s="41" t="s">
        <v>89</v>
      </c>
      <c r="AB36" s="64"/>
      <c r="AC36" s="47" t="s">
        <v>93</v>
      </c>
      <c r="AD36" s="47" t="s">
        <v>93</v>
      </c>
      <c r="AE36" s="47" t="s">
        <v>93</v>
      </c>
    </row>
    <row r="37" spans="1:31" s="39" customFormat="1" ht="13" customHeight="1">
      <c r="A37" s="162">
        <f>'2'!A38</f>
        <v>39138</v>
      </c>
      <c r="B37" s="126">
        <f t="shared" si="5"/>
        <v>0</v>
      </c>
      <c r="C37" s="100" t="str">
        <f>'2'!C38</f>
        <v>Sectional Final</v>
      </c>
      <c r="D37" s="126"/>
      <c r="E37" s="99" t="s">
        <v>89</v>
      </c>
      <c r="F37" s="82">
        <f t="shared" si="6"/>
        <v>0</v>
      </c>
      <c r="G37" s="101" t="s">
        <v>89</v>
      </c>
      <c r="H37" s="101" t="s">
        <v>93</v>
      </c>
      <c r="I37" s="102">
        <f t="shared" si="7"/>
        <v>0</v>
      </c>
      <c r="J37" s="64"/>
      <c r="K37" s="163" t="s">
        <v>89</v>
      </c>
      <c r="M37" s="101" t="s">
        <v>89</v>
      </c>
      <c r="N37" s="101" t="s">
        <v>89</v>
      </c>
      <c r="O37" s="64"/>
      <c r="P37" s="101" t="s">
        <v>89</v>
      </c>
      <c r="Q37" s="105" t="str">
        <f t="shared" si="8"/>
        <v>-</v>
      </c>
      <c r="R37" s="64"/>
      <c r="S37" s="101" t="s">
        <v>89</v>
      </c>
      <c r="T37" s="101" t="s">
        <v>89</v>
      </c>
      <c r="U37" s="105" t="str">
        <f t="shared" si="9"/>
        <v>-</v>
      </c>
      <c r="W37" s="101" t="s">
        <v>89</v>
      </c>
      <c r="X37" s="101" t="s">
        <v>89</v>
      </c>
      <c r="Z37" s="101" t="s">
        <v>89</v>
      </c>
      <c r="AA37" s="101" t="s">
        <v>89</v>
      </c>
      <c r="AB37" s="64"/>
      <c r="AC37" s="101" t="s">
        <v>93</v>
      </c>
      <c r="AD37" s="101" t="s">
        <v>93</v>
      </c>
      <c r="AE37" s="101" t="s">
        <v>93</v>
      </c>
    </row>
    <row r="38" spans="1:31" s="39" customFormat="1" ht="13" customHeight="1">
      <c r="A38" s="162">
        <f>'2'!A39</f>
        <v>39143</v>
      </c>
      <c r="B38" s="126">
        <f t="shared" si="5"/>
        <v>0</v>
      </c>
      <c r="C38" s="100" t="str">
        <f>'2'!C39</f>
        <v>State</v>
      </c>
      <c r="D38" s="126"/>
      <c r="E38" s="99" t="s">
        <v>89</v>
      </c>
      <c r="F38" s="82">
        <f t="shared" si="6"/>
        <v>0</v>
      </c>
      <c r="G38" s="101" t="s">
        <v>89</v>
      </c>
      <c r="H38" s="101" t="s">
        <v>93</v>
      </c>
      <c r="I38" s="102">
        <f t="shared" si="7"/>
        <v>0</v>
      </c>
      <c r="J38" s="64"/>
      <c r="K38" s="163" t="s">
        <v>89</v>
      </c>
      <c r="M38" s="101" t="s">
        <v>89</v>
      </c>
      <c r="N38" s="101" t="s">
        <v>89</v>
      </c>
      <c r="O38" s="64"/>
      <c r="P38" s="101" t="s">
        <v>89</v>
      </c>
      <c r="Q38" s="105" t="str">
        <f t="shared" si="8"/>
        <v>-</v>
      </c>
      <c r="R38" s="64"/>
      <c r="S38" s="101" t="s">
        <v>89</v>
      </c>
      <c r="T38" s="101" t="s">
        <v>89</v>
      </c>
      <c r="U38" s="105" t="str">
        <f t="shared" si="9"/>
        <v>-</v>
      </c>
      <c r="W38" s="101" t="s">
        <v>89</v>
      </c>
      <c r="X38" s="101" t="s">
        <v>89</v>
      </c>
      <c r="Z38" s="101" t="s">
        <v>89</v>
      </c>
      <c r="AA38" s="101" t="s">
        <v>89</v>
      </c>
      <c r="AB38" s="64"/>
      <c r="AC38" s="101" t="s">
        <v>93</v>
      </c>
      <c r="AD38" s="101" t="s">
        <v>93</v>
      </c>
      <c r="AE38" s="101" t="s">
        <v>93</v>
      </c>
    </row>
    <row r="39" spans="1:31" s="39" customFormat="1" ht="13" customHeight="1">
      <c r="A39" s="162">
        <f>'2'!A40</f>
        <v>39144</v>
      </c>
      <c r="B39" s="126">
        <f t="shared" si="5"/>
        <v>0</v>
      </c>
      <c r="C39" s="100" t="str">
        <f>'2'!C40</f>
        <v>State</v>
      </c>
      <c r="D39" s="126"/>
      <c r="E39" s="99" t="s">
        <v>89</v>
      </c>
      <c r="F39" s="82">
        <f t="shared" si="6"/>
        <v>0</v>
      </c>
      <c r="G39" s="101" t="s">
        <v>89</v>
      </c>
      <c r="H39" s="101" t="s">
        <v>93</v>
      </c>
      <c r="I39" s="102">
        <f t="shared" si="7"/>
        <v>0</v>
      </c>
      <c r="J39" s="64"/>
      <c r="K39" s="163" t="s">
        <v>89</v>
      </c>
      <c r="M39" s="101" t="s">
        <v>89</v>
      </c>
      <c r="N39" s="101" t="s">
        <v>89</v>
      </c>
      <c r="O39" s="64"/>
      <c r="P39" s="101" t="s">
        <v>89</v>
      </c>
      <c r="Q39" s="105" t="str">
        <f t="shared" si="8"/>
        <v>-</v>
      </c>
      <c r="R39" s="64"/>
      <c r="S39" s="101" t="s">
        <v>89</v>
      </c>
      <c r="T39" s="101" t="s">
        <v>89</v>
      </c>
      <c r="U39" s="105" t="str">
        <f t="shared" si="9"/>
        <v>-</v>
      </c>
      <c r="W39" s="101" t="s">
        <v>89</v>
      </c>
      <c r="X39" s="101" t="s">
        <v>89</v>
      </c>
      <c r="Z39" s="101" t="s">
        <v>89</v>
      </c>
      <c r="AA39" s="101" t="s">
        <v>89</v>
      </c>
      <c r="AB39" s="64"/>
      <c r="AC39" s="101" t="s">
        <v>93</v>
      </c>
      <c r="AD39" s="101" t="s">
        <v>93</v>
      </c>
      <c r="AE39" s="101" t="s">
        <v>93</v>
      </c>
    </row>
    <row r="40" spans="1:31" s="39" customFormat="1" ht="13" customHeight="1">
      <c r="A40" s="162">
        <f>'2'!A41</f>
        <v>39145</v>
      </c>
      <c r="B40" s="126">
        <f t="shared" si="5"/>
        <v>0</v>
      </c>
      <c r="C40" s="100" t="str">
        <f>'2'!C41</f>
        <v>State</v>
      </c>
      <c r="D40" s="126"/>
      <c r="E40" s="99" t="s">
        <v>89</v>
      </c>
      <c r="F40" s="82">
        <f t="shared" si="6"/>
        <v>0</v>
      </c>
      <c r="G40" s="101" t="s">
        <v>89</v>
      </c>
      <c r="H40" s="101" t="s">
        <v>93</v>
      </c>
      <c r="I40" s="102">
        <f t="shared" si="7"/>
        <v>0</v>
      </c>
      <c r="J40" s="64"/>
      <c r="K40" s="163" t="s">
        <v>89</v>
      </c>
      <c r="M40" s="101" t="s">
        <v>89</v>
      </c>
      <c r="N40" s="101" t="s">
        <v>89</v>
      </c>
      <c r="O40" s="64"/>
      <c r="P40" s="101" t="s">
        <v>89</v>
      </c>
      <c r="Q40" s="105" t="str">
        <f t="shared" si="8"/>
        <v>-</v>
      </c>
      <c r="R40" s="64"/>
      <c r="S40" s="101" t="s">
        <v>89</v>
      </c>
      <c r="T40" s="101" t="s">
        <v>89</v>
      </c>
      <c r="U40" s="105" t="str">
        <f t="shared" si="9"/>
        <v>-</v>
      </c>
      <c r="W40" s="101" t="s">
        <v>89</v>
      </c>
      <c r="X40" s="101" t="s">
        <v>89</v>
      </c>
      <c r="Z40" s="101" t="s">
        <v>89</v>
      </c>
      <c r="AA40" s="101" t="s">
        <v>89</v>
      </c>
      <c r="AB40" s="64"/>
      <c r="AC40" s="101" t="s">
        <v>93</v>
      </c>
      <c r="AD40" s="101" t="s">
        <v>93</v>
      </c>
      <c r="AE40" s="101" t="s">
        <v>93</v>
      </c>
    </row>
    <row r="41" spans="1:31" s="29" customFormat="1" ht="7" customHeight="1"/>
    <row r="42" spans="1:31" s="33" customFormat="1" ht="14">
      <c r="B42" s="29"/>
      <c r="C42" s="66" t="s">
        <v>32</v>
      </c>
      <c r="D42" s="29"/>
      <c r="E42" s="116">
        <f>SUM(F34:F40)</f>
        <v>0</v>
      </c>
      <c r="F42" s="29"/>
      <c r="G42" s="118">
        <f>SUM(G34:G40)</f>
        <v>0</v>
      </c>
      <c r="H42" s="67">
        <f>SUM(H34:H40)</f>
        <v>0</v>
      </c>
      <c r="I42" s="42">
        <f>SUM(I34:I40)</f>
        <v>0</v>
      </c>
      <c r="K42" s="120" t="str">
        <f>IF((SUM(K34:K40)=0),"-",SUM(K34:K40))</f>
        <v>-</v>
      </c>
      <c r="L42" s="29"/>
      <c r="M42" s="67">
        <f>SUM(M34:M40)</f>
        <v>0</v>
      </c>
      <c r="N42" s="67">
        <f>SUM(N34:N40)</f>
        <v>0</v>
      </c>
      <c r="P42" s="118">
        <f>SUM(P34:P40)</f>
        <v>0</v>
      </c>
      <c r="Q42" s="72" t="str">
        <f>IF(P42=0,"-",IF(AND(G42=0,P42&gt;0),"0.000",G42/P42))</f>
        <v>-</v>
      </c>
      <c r="R42" s="64"/>
      <c r="S42" s="118">
        <f>SUM(S34:S40)</f>
        <v>0</v>
      </c>
      <c r="T42" s="118">
        <f>SUM(T34:T40)</f>
        <v>0</v>
      </c>
      <c r="U42" s="72" t="str">
        <f>IF(S42=0,"-",S42/T42)</f>
        <v>-</v>
      </c>
      <c r="V42" s="29"/>
      <c r="W42" s="67">
        <f>SUM(W34:W40)</f>
        <v>0</v>
      </c>
      <c r="X42" s="67">
        <f>SUM(X34:X40)</f>
        <v>0</v>
      </c>
      <c r="Y42" s="29"/>
      <c r="Z42" s="67">
        <f>SUM(Z34:Z40)</f>
        <v>0</v>
      </c>
      <c r="AA42" s="67">
        <f>SUM(AA34:AA40)</f>
        <v>0</v>
      </c>
      <c r="AC42" s="119">
        <f>SUM(AC34:AC40)</f>
        <v>0</v>
      </c>
      <c r="AD42" s="119">
        <f>SUM(AD34:AD40)</f>
        <v>0</v>
      </c>
      <c r="AE42" s="119">
        <f>SUM(AE34:AE40)</f>
        <v>0</v>
      </c>
    </row>
    <row r="43" spans="1:31" s="29" customFormat="1" ht="10" customHeight="1"/>
    <row r="44" spans="1:31" s="29" customFormat="1" ht="14">
      <c r="C44" s="66" t="s">
        <v>43</v>
      </c>
      <c r="E44" s="116">
        <f>E32+E42</f>
        <v>4</v>
      </c>
      <c r="G44" s="121">
        <f>G32+G42</f>
        <v>0</v>
      </c>
      <c r="H44" s="121">
        <f>H32+H42</f>
        <v>3</v>
      </c>
      <c r="I44" s="121">
        <f>I32+I42</f>
        <v>3</v>
      </c>
      <c r="K44" s="122">
        <f>IF(K32="-",K42,IF(K42="-",K32,K32+K42))</f>
        <v>5</v>
      </c>
      <c r="M44" s="121">
        <f>M32+M42</f>
        <v>1</v>
      </c>
      <c r="N44" s="121">
        <f>N32+N42</f>
        <v>2</v>
      </c>
      <c r="P44" s="121">
        <f>P32+P42</f>
        <v>3</v>
      </c>
      <c r="Q44" s="123" t="str">
        <f>IF(P44=0,"-",IF(AND(G44=0,P44&gt;0),"0.000",G44/P44))</f>
        <v>0.000</v>
      </c>
      <c r="S44" s="121">
        <f>S32+S42</f>
        <v>0</v>
      </c>
      <c r="T44" s="121">
        <f>T32+T42</f>
        <v>0</v>
      </c>
      <c r="U44" s="123" t="str">
        <f>IF(S44=0,"-",S44/T44)</f>
        <v>-</v>
      </c>
      <c r="W44" s="121">
        <f>W32+W42</f>
        <v>0</v>
      </c>
      <c r="X44" s="121">
        <f>X32+X42</f>
        <v>0</v>
      </c>
      <c r="Z44" s="121">
        <f>Z32+Z42</f>
        <v>0</v>
      </c>
      <c r="AA44" s="121">
        <f>AA32+AA42</f>
        <v>0</v>
      </c>
      <c r="AC44" s="121">
        <f>AC32+AC42</f>
        <v>0</v>
      </c>
      <c r="AD44" s="121">
        <f>AD32+AD42</f>
        <v>0</v>
      </c>
      <c r="AE44" s="121">
        <f>AE32+AE42</f>
        <v>0</v>
      </c>
    </row>
  </sheetData>
  <mergeCells count="8">
    <mergeCell ref="AC4:AE4"/>
    <mergeCell ref="M1:AE1"/>
    <mergeCell ref="M2:AE2"/>
    <mergeCell ref="M4:N4"/>
    <mergeCell ref="P4:Q4"/>
    <mergeCell ref="S4:U4"/>
    <mergeCell ref="W4:X4"/>
    <mergeCell ref="Z4:AA4"/>
  </mergeCells>
  <phoneticPr fontId="15" type="noConversion"/>
  <conditionalFormatting sqref="N7:N30 N34:N40">
    <cfRule type="cellIs" dxfId="73" priority="0" stopIfTrue="1" operator="notEqual">
      <formula>"-"</formula>
    </cfRule>
  </conditionalFormatting>
  <conditionalFormatting sqref="N32 N42 N44">
    <cfRule type="cellIs" dxfId="72" priority="1" stopIfTrue="1" operator="notEqual">
      <formula>0</formula>
    </cfRule>
  </conditionalFormatting>
  <conditionalFormatting sqref="K33">
    <cfRule type="cellIs" dxfId="71" priority="2" stopIfTrue="1" operator="lessThan">
      <formula>0</formula>
    </cfRule>
  </conditionalFormatting>
  <printOptions horizontalCentered="1"/>
  <pageMargins left="0.5" right="0.5" top="0.5" bottom="0.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Regular Season</vt:lpstr>
      <vt:lpstr>Playoffs</vt:lpstr>
      <vt:lpstr>Overall</vt:lpstr>
      <vt:lpstr>2</vt:lpstr>
      <vt:lpstr>4</vt:lpstr>
      <vt:lpstr>5</vt:lpstr>
      <vt:lpstr>7</vt:lpstr>
      <vt:lpstr>8</vt:lpstr>
      <vt:lpstr>12</vt:lpstr>
      <vt:lpstr>6</vt:lpstr>
      <vt:lpstr>14</vt:lpstr>
      <vt:lpstr>15</vt:lpstr>
      <vt:lpstr>17</vt:lpstr>
      <vt:lpstr>18</vt:lpstr>
      <vt:lpstr>22</vt:lpstr>
      <vt:lpstr>23</vt:lpstr>
      <vt:lpstr>25</vt:lpstr>
      <vt:lpstr>27</vt:lpstr>
      <vt:lpstr>46</vt:lpstr>
      <vt:lpstr>47</vt:lpstr>
      <vt:lpstr>48</vt:lpstr>
      <vt:lpstr>50</vt:lpstr>
      <vt:lpstr>51</vt:lpstr>
      <vt:lpstr>x-14</vt:lpstr>
      <vt:lpstr>x-21</vt:lpstr>
      <vt:lpstr>x-27</vt:lpstr>
      <vt:lpstr>x8</vt:lpstr>
      <vt:lpstr>x9</vt:lpstr>
      <vt:lpstr>24</vt:lpstr>
      <vt:lpstr>36</vt:lpstr>
      <vt:lpstr>39</vt:lpstr>
      <vt:lpstr>xG2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Finger</dc:creator>
  <cp:lastModifiedBy>Jinelle Zaugg</cp:lastModifiedBy>
  <cp:lastPrinted>2011-03-07T22:29:02Z</cp:lastPrinted>
  <dcterms:created xsi:type="dcterms:W3CDTF">2001-12-08T19:11:11Z</dcterms:created>
  <dcterms:modified xsi:type="dcterms:W3CDTF">2012-12-03T15:05:04Z</dcterms:modified>
</cp:coreProperties>
</file>